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РСХ\4. МП Развитие сх 2021-2030\11. Изменение (274-р)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1'!$A$1:$N$16</definedName>
    <definedName name="_xlnm.Print_Area" localSheetId="1">'Приложение 2-ТЭО'!$A$1:$AV$46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/>
  <c r="G25" i="1"/>
  <c r="Q25" i="1"/>
  <c r="R25" i="1"/>
  <c r="S25" i="1"/>
  <c r="E36" i="1" l="1"/>
  <c r="G36" i="1"/>
  <c r="Q36" i="1"/>
  <c r="S39" i="1"/>
  <c r="E35" i="1" l="1"/>
  <c r="J35" i="1"/>
  <c r="Q35" i="1"/>
  <c r="AA14" i="1" l="1"/>
  <c r="W14" i="1"/>
  <c r="S33" i="1"/>
  <c r="R40" i="1"/>
  <c r="S40" i="1"/>
  <c r="E34" i="1"/>
  <c r="G34" i="1"/>
  <c r="J34" i="1"/>
  <c r="M34" i="1"/>
  <c r="G44" i="1"/>
  <c r="G46" i="1"/>
  <c r="Q44" i="1"/>
  <c r="R44" i="1"/>
  <c r="S44" i="1"/>
  <c r="AC46" i="1"/>
  <c r="AG46" i="1"/>
  <c r="AK46" i="1"/>
  <c r="AO46" i="1"/>
  <c r="AS46" i="1"/>
  <c r="E46" i="1"/>
  <c r="AC29" i="1"/>
  <c r="AG29" i="1"/>
  <c r="AK29" i="1"/>
  <c r="AO29" i="1"/>
  <c r="AS29" i="1"/>
  <c r="AC30" i="1"/>
  <c r="AG30" i="1"/>
  <c r="AK30" i="1"/>
  <c r="AO30" i="1"/>
  <c r="AS30" i="1"/>
  <c r="AC31" i="1"/>
  <c r="AG31" i="1"/>
  <c r="AK31" i="1"/>
  <c r="AO31" i="1"/>
  <c r="AS31" i="1"/>
  <c r="AC32" i="1"/>
  <c r="AG32" i="1"/>
  <c r="AK32" i="1"/>
  <c r="AO32" i="1"/>
  <c r="AS32" i="1"/>
  <c r="AC33" i="1"/>
  <c r="AG33" i="1"/>
  <c r="AK33" i="1"/>
  <c r="AO33" i="1"/>
  <c r="AS33" i="1"/>
  <c r="AC37" i="1"/>
  <c r="AG37" i="1"/>
  <c r="AK37" i="1"/>
  <c r="AO37" i="1"/>
  <c r="AS37" i="1"/>
  <c r="AC38" i="1"/>
  <c r="AG38" i="1"/>
  <c r="AK38" i="1"/>
  <c r="AO38" i="1"/>
  <c r="AS38" i="1"/>
  <c r="AC39" i="1"/>
  <c r="AG39" i="1"/>
  <c r="AK39" i="1"/>
  <c r="AO39" i="1"/>
  <c r="AS39" i="1"/>
  <c r="AC40" i="1"/>
  <c r="AG40" i="1"/>
  <c r="AK40" i="1"/>
  <c r="AO40" i="1"/>
  <c r="AS40" i="1"/>
  <c r="AC41" i="1"/>
  <c r="AG41" i="1"/>
  <c r="AK41" i="1"/>
  <c r="AO41" i="1"/>
  <c r="AS41" i="1"/>
  <c r="AC42" i="1"/>
  <c r="AG42" i="1"/>
  <c r="AK42" i="1"/>
  <c r="AO42" i="1"/>
  <c r="AS42" i="1"/>
  <c r="AC43" i="1"/>
  <c r="AG43" i="1"/>
  <c r="AK43" i="1"/>
  <c r="AO43" i="1"/>
  <c r="AS43" i="1"/>
  <c r="AC44" i="1"/>
  <c r="AG44" i="1"/>
  <c r="AK44" i="1"/>
  <c r="AO44" i="1"/>
  <c r="AS44" i="1"/>
  <c r="AC45" i="1"/>
  <c r="AG45" i="1"/>
  <c r="AK45" i="1"/>
  <c r="AO45" i="1"/>
  <c r="AS45" i="1"/>
  <c r="Q46" i="1"/>
  <c r="E43" i="1" l="1"/>
  <c r="G15" i="1"/>
  <c r="AS15" i="1"/>
  <c r="AC15" i="1"/>
  <c r="AG15" i="1"/>
  <c r="AK15" i="1"/>
  <c r="AO15" i="1"/>
  <c r="S13" i="1"/>
  <c r="Q13" i="1"/>
  <c r="Q15" i="1"/>
  <c r="O15" i="1"/>
  <c r="M15" i="1" s="1"/>
  <c r="S14" i="1"/>
  <c r="O12" i="1" l="1"/>
  <c r="N21" i="1" l="1"/>
  <c r="O21" i="1"/>
  <c r="P21" i="1"/>
  <c r="M21" i="1"/>
  <c r="E21" i="1"/>
  <c r="E23" i="1"/>
  <c r="G23" i="1"/>
  <c r="M23" i="1"/>
  <c r="G19" i="1" l="1"/>
  <c r="G18" i="1"/>
  <c r="U29" i="1"/>
  <c r="U30" i="1"/>
  <c r="U31" i="1"/>
  <c r="U32" i="1"/>
  <c r="U33" i="1"/>
  <c r="U28" i="1"/>
  <c r="Y29" i="1"/>
  <c r="Y30" i="1"/>
  <c r="Y31" i="1"/>
  <c r="Y32" i="1"/>
  <c r="Y33" i="1"/>
  <c r="J30" i="1"/>
  <c r="F30" i="1" s="1"/>
  <c r="J31" i="1"/>
  <c r="F31" i="1" s="1"/>
  <c r="J32" i="1"/>
  <c r="F32" i="1" s="1"/>
  <c r="J33" i="1"/>
  <c r="F33" i="1" s="1"/>
  <c r="H31" i="1"/>
  <c r="H33" i="1"/>
  <c r="H30" i="1"/>
  <c r="H32" i="1"/>
  <c r="Q29" i="1"/>
  <c r="Q30" i="1"/>
  <c r="Q31" i="1"/>
  <c r="Q32" i="1"/>
  <c r="P25" i="1"/>
  <c r="T25" i="1"/>
  <c r="O43" i="1"/>
  <c r="O32" i="1"/>
  <c r="O18" i="1"/>
  <c r="O40" i="1"/>
  <c r="O41" i="1"/>
  <c r="Q33" i="1"/>
  <c r="M33" i="1"/>
  <c r="O29" i="1"/>
  <c r="O19" i="1"/>
  <c r="G33" i="1" l="1"/>
  <c r="R37" i="1"/>
  <c r="S37" i="1"/>
  <c r="S16" i="1" s="1"/>
  <c r="O14" i="1"/>
  <c r="Q17" i="1"/>
  <c r="R17" i="1"/>
  <c r="S17" i="1"/>
  <c r="E33" i="1" l="1"/>
  <c r="R16" i="1"/>
  <c r="M37" i="1" l="1"/>
  <c r="M39" i="1"/>
  <c r="O37" i="1"/>
  <c r="O25" i="1"/>
  <c r="K25" i="1"/>
  <c r="I25" i="1"/>
  <c r="M32" i="1"/>
  <c r="M31" i="1"/>
  <c r="G31" i="1" s="1"/>
  <c r="E31" i="1" s="1"/>
  <c r="M30" i="1"/>
  <c r="G30" i="1" s="1"/>
  <c r="E30" i="1" s="1"/>
  <c r="L29" i="1"/>
  <c r="H29" i="1" s="1"/>
  <c r="J29" i="1"/>
  <c r="F29" i="1" s="1"/>
  <c r="M29" i="1"/>
  <c r="G29" i="1" s="1"/>
  <c r="E29" i="1" s="1"/>
  <c r="G32" i="1" l="1"/>
  <c r="K18" i="1"/>
  <c r="E32" i="1" l="1"/>
  <c r="O17" i="1"/>
  <c r="O16" i="1" s="1"/>
  <c r="K21" i="1" l="1"/>
  <c r="E6" i="2"/>
  <c r="I24" i="1"/>
  <c r="E24" i="1" s="1"/>
  <c r="H23" i="1"/>
  <c r="F23" i="1"/>
  <c r="H14" i="1"/>
  <c r="M14" i="1"/>
  <c r="Q14" i="1"/>
  <c r="U14" i="1"/>
  <c r="Y14" i="1"/>
  <c r="AC14" i="1"/>
  <c r="AG14" i="1"/>
  <c r="AK14" i="1"/>
  <c r="AO14" i="1"/>
  <c r="AS14" i="1"/>
  <c r="G14" i="1" l="1"/>
  <c r="G13" i="1" s="1"/>
  <c r="G24" i="1"/>
  <c r="K44" i="1" l="1"/>
  <c r="Y45" i="1"/>
  <c r="U45" i="1"/>
  <c r="Q45" i="1"/>
  <c r="M45" i="1"/>
  <c r="I45" i="1"/>
  <c r="I44" i="1" s="1"/>
  <c r="H45" i="1"/>
  <c r="G45" i="1"/>
  <c r="F45" i="1"/>
  <c r="AA44" i="1"/>
  <c r="Z44" i="1"/>
  <c r="Y44" i="1"/>
  <c r="X44" i="1"/>
  <c r="W44" i="1"/>
  <c r="V44" i="1"/>
  <c r="U44" i="1"/>
  <c r="T44" i="1"/>
  <c r="P44" i="1"/>
  <c r="O44" i="1"/>
  <c r="N44" i="1"/>
  <c r="M44" i="1"/>
  <c r="L44" i="1"/>
  <c r="J44" i="1"/>
  <c r="H44" i="1"/>
  <c r="F44" i="1"/>
  <c r="K40" i="1"/>
  <c r="Y43" i="1"/>
  <c r="U43" i="1"/>
  <c r="Q43" i="1"/>
  <c r="Q40" i="1" s="1"/>
  <c r="M43" i="1"/>
  <c r="H43" i="1"/>
  <c r="G43" i="1"/>
  <c r="F43" i="1"/>
  <c r="Y42" i="1"/>
  <c r="U42" i="1"/>
  <c r="Q42" i="1"/>
  <c r="M42" i="1"/>
  <c r="I42" i="1"/>
  <c r="H42" i="1"/>
  <c r="G42" i="1"/>
  <c r="F42" i="1"/>
  <c r="Y41" i="1"/>
  <c r="U41" i="1"/>
  <c r="Q41" i="1"/>
  <c r="M41" i="1"/>
  <c r="M40" i="1" s="1"/>
  <c r="I41" i="1"/>
  <c r="H41" i="1"/>
  <c r="G41" i="1"/>
  <c r="F41" i="1"/>
  <c r="AA40" i="1"/>
  <c r="Z40" i="1"/>
  <c r="Y40" i="1"/>
  <c r="X40" i="1"/>
  <c r="W40" i="1"/>
  <c r="V40" i="1"/>
  <c r="U40" i="1"/>
  <c r="T40" i="1"/>
  <c r="P40" i="1"/>
  <c r="N40" i="1"/>
  <c r="L40" i="1"/>
  <c r="J40" i="1"/>
  <c r="H40" i="1"/>
  <c r="F40" i="1"/>
  <c r="K37" i="1"/>
  <c r="Y39" i="1"/>
  <c r="U39" i="1"/>
  <c r="Q39" i="1"/>
  <c r="I39" i="1"/>
  <c r="H39" i="1"/>
  <c r="G39" i="1"/>
  <c r="F39" i="1"/>
  <c r="K17" i="1"/>
  <c r="AS20" i="1"/>
  <c r="AO20" i="1"/>
  <c r="AK20" i="1"/>
  <c r="AG20" i="1"/>
  <c r="AC20" i="1"/>
  <c r="Y20" i="1"/>
  <c r="U20" i="1"/>
  <c r="Q20" i="1"/>
  <c r="M20" i="1"/>
  <c r="I20" i="1"/>
  <c r="H20" i="1"/>
  <c r="G20" i="1"/>
  <c r="G17" i="1" s="1"/>
  <c r="F20" i="1"/>
  <c r="AS19" i="1"/>
  <c r="AO19" i="1"/>
  <c r="AK19" i="1"/>
  <c r="AG19" i="1"/>
  <c r="AC19" i="1"/>
  <c r="Y19" i="1"/>
  <c r="U19" i="1"/>
  <c r="Q19" i="1"/>
  <c r="M19" i="1"/>
  <c r="I19" i="1"/>
  <c r="H19" i="1"/>
  <c r="F19" i="1"/>
  <c r="E39" i="1" l="1"/>
  <c r="Q37" i="1"/>
  <c r="Q16" i="1" s="1"/>
  <c r="E19" i="1"/>
  <c r="E20" i="1"/>
  <c r="I40" i="1"/>
  <c r="G40" i="1"/>
  <c r="E42" i="1"/>
  <c r="E41" i="1"/>
  <c r="E45" i="1"/>
  <c r="E44" i="1" s="1"/>
  <c r="E40" i="1" l="1"/>
  <c r="AS28" i="1"/>
  <c r="AO28" i="1"/>
  <c r="AK28" i="1"/>
  <c r="AG28" i="1"/>
  <c r="AC28" i="1"/>
  <c r="Y28" i="1"/>
  <c r="Q28" i="1"/>
  <c r="M28" i="1"/>
  <c r="I28" i="1"/>
  <c r="H28" i="1"/>
  <c r="G28" i="1"/>
  <c r="F28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Y38" i="1"/>
  <c r="U38" i="1"/>
  <c r="Q38" i="1"/>
  <c r="M38" i="1"/>
  <c r="I38" i="1"/>
  <c r="I37" i="1" s="1"/>
  <c r="H38" i="1"/>
  <c r="G38" i="1"/>
  <c r="G37" i="1" s="1"/>
  <c r="F38" i="1"/>
  <c r="AA37" i="1"/>
  <c r="Z37" i="1"/>
  <c r="Y37" i="1"/>
  <c r="X37" i="1"/>
  <c r="W37" i="1"/>
  <c r="V37" i="1"/>
  <c r="U37" i="1"/>
  <c r="T37" i="1"/>
  <c r="P37" i="1"/>
  <c r="P16" i="1" s="1"/>
  <c r="N37" i="1"/>
  <c r="L37" i="1"/>
  <c r="J37" i="1"/>
  <c r="H37" i="1"/>
  <c r="F37" i="1"/>
  <c r="E38" i="1" l="1"/>
  <c r="E37" i="1" s="1"/>
  <c r="E28" i="1"/>
  <c r="E27" i="1"/>
  <c r="D6" i="2"/>
  <c r="I26" i="1" l="1"/>
  <c r="G26" i="1" l="1"/>
  <c r="I22" i="1"/>
  <c r="I21" i="1" s="1"/>
  <c r="G22" i="1"/>
  <c r="G21" i="1" s="1"/>
  <c r="F21" i="1"/>
  <c r="G16" i="1" l="1"/>
  <c r="AS26" i="1"/>
  <c r="AO26" i="1"/>
  <c r="AK26" i="1"/>
  <c r="AG26" i="1"/>
  <c r="AC26" i="1"/>
  <c r="Y26" i="1"/>
  <c r="U26" i="1"/>
  <c r="Q26" i="1"/>
  <c r="M26" i="1"/>
  <c r="M25" i="1" s="1"/>
  <c r="H26" i="1"/>
  <c r="F26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N25" i="1"/>
  <c r="L25" i="1"/>
  <c r="J25" i="1"/>
  <c r="H25" i="1"/>
  <c r="E26" i="1" l="1"/>
  <c r="AS22" i="1"/>
  <c r="AO22" i="1"/>
  <c r="AK22" i="1"/>
  <c r="AG22" i="1"/>
  <c r="AC22" i="1"/>
  <c r="Y22" i="1"/>
  <c r="U22" i="1"/>
  <c r="Q22" i="1"/>
  <c r="M22" i="1"/>
  <c r="H22" i="1"/>
  <c r="F22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L21" i="1"/>
  <c r="K16" i="1"/>
  <c r="J21" i="1"/>
  <c r="H21" i="1"/>
  <c r="AS18" i="1"/>
  <c r="AO18" i="1"/>
  <c r="AK18" i="1"/>
  <c r="AG18" i="1"/>
  <c r="AC18" i="1"/>
  <c r="Y18" i="1"/>
  <c r="U18" i="1"/>
  <c r="Q18" i="1"/>
  <c r="M18" i="1"/>
  <c r="M17" i="1" s="1"/>
  <c r="M16" i="1" s="1"/>
  <c r="I18" i="1"/>
  <c r="H18" i="1"/>
  <c r="F18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P17" i="1"/>
  <c r="N17" i="1"/>
  <c r="N16" i="1" s="1"/>
  <c r="L17" i="1"/>
  <c r="J17" i="1"/>
  <c r="H17" i="1"/>
  <c r="F17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L16" i="1"/>
  <c r="J16" i="1"/>
  <c r="J15" i="1" s="1"/>
  <c r="H16" i="1"/>
  <c r="F16" i="1"/>
  <c r="J14" i="1" l="1"/>
  <c r="J13" i="1" s="1"/>
  <c r="J10" i="1" s="1"/>
  <c r="F15" i="1"/>
  <c r="I15" i="1"/>
  <c r="E15" i="1" s="1"/>
  <c r="I17" i="1"/>
  <c r="E18" i="1"/>
  <c r="E17" i="1" s="1"/>
  <c r="I16" i="1"/>
  <c r="E22" i="1"/>
  <c r="K13" i="1"/>
  <c r="K10" i="1" s="1"/>
  <c r="L13" i="1"/>
  <c r="L10" i="1" s="1"/>
  <c r="N13" i="1"/>
  <c r="O13" i="1"/>
  <c r="P13" i="1"/>
  <c r="P10" i="1" s="1"/>
  <c r="R13" i="1"/>
  <c r="R10" i="1" s="1"/>
  <c r="S10" i="1"/>
  <c r="T13" i="1"/>
  <c r="T10" i="1" s="1"/>
  <c r="V13" i="1"/>
  <c r="W13" i="1"/>
  <c r="X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I14" i="1" l="1"/>
  <c r="F14" i="1"/>
  <c r="E16" i="1"/>
  <c r="AS13" i="1"/>
  <c r="AO13" i="1"/>
  <c r="AK13" i="1"/>
  <c r="AG13" i="1"/>
  <c r="AC13" i="1"/>
  <c r="Y13" i="1"/>
  <c r="U13" i="1"/>
  <c r="Q10" i="1"/>
  <c r="M13" i="1"/>
  <c r="M10" i="1" s="1"/>
  <c r="H13" i="1"/>
  <c r="F13" i="1"/>
  <c r="I13" i="1" l="1"/>
  <c r="E14" i="1"/>
  <c r="V11" i="1"/>
  <c r="V10" i="1" s="1"/>
  <c r="X11" i="1"/>
  <c r="X10" i="1" s="1"/>
  <c r="Z11" i="1"/>
  <c r="Z10" i="1" s="1"/>
  <c r="AB11" i="1"/>
  <c r="AB10" i="1" s="1"/>
  <c r="R11" i="1"/>
  <c r="T11" i="1"/>
  <c r="E13" i="1" l="1"/>
  <c r="I10" i="1"/>
  <c r="F12" i="1"/>
  <c r="G12" i="1"/>
  <c r="G11" i="1" s="1"/>
  <c r="G10" i="1" s="1"/>
  <c r="H12" i="1"/>
  <c r="H11" i="1" l="1"/>
  <c r="H10" i="1" s="1"/>
  <c r="F11" i="1"/>
  <c r="F10" i="1" s="1"/>
  <c r="AU11" i="1" l="1"/>
  <c r="AU10" i="1" s="1"/>
  <c r="AQ11" i="1"/>
  <c r="AQ10" i="1" s="1"/>
  <c r="AM11" i="1"/>
  <c r="AM10" i="1" s="1"/>
  <c r="AI11" i="1"/>
  <c r="AI10" i="1" s="1"/>
  <c r="AE11" i="1"/>
  <c r="AE10" i="1" s="1"/>
  <c r="AA11" i="1"/>
  <c r="AA10" i="1" s="1"/>
  <c r="W11" i="1"/>
  <c r="W10" i="1" s="1"/>
  <c r="S11" i="1"/>
  <c r="Q12" i="1" l="1"/>
  <c r="Q11" i="1" s="1"/>
  <c r="U12" i="1"/>
  <c r="Y12" i="1"/>
  <c r="AC12" i="1"/>
  <c r="AG12" i="1"/>
  <c r="AK12" i="1"/>
  <c r="AO12" i="1"/>
  <c r="AS12" i="1"/>
  <c r="AO11" i="1" l="1"/>
  <c r="AO10" i="1" s="1"/>
  <c r="AG11" i="1"/>
  <c r="AG10" i="1" s="1"/>
  <c r="AC11" i="1"/>
  <c r="AC10" i="1" s="1"/>
  <c r="Y11" i="1"/>
  <c r="Y10" i="1" s="1"/>
  <c r="U11" i="1"/>
  <c r="U10" i="1" s="1"/>
  <c r="AK11" i="1"/>
  <c r="AK10" i="1" s="1"/>
  <c r="AS11" i="1"/>
  <c r="AS10" i="1" s="1"/>
  <c r="M12" i="1" l="1"/>
  <c r="I12" i="1"/>
  <c r="J11" i="1"/>
  <c r="K11" i="1"/>
  <c r="L11" i="1"/>
  <c r="N11" i="1"/>
  <c r="N10" i="1" s="1"/>
  <c r="O11" i="1"/>
  <c r="O10" i="1" s="1"/>
  <c r="P11" i="1"/>
  <c r="I11" i="1" l="1"/>
  <c r="E12" i="1"/>
  <c r="E11" i="1" s="1"/>
  <c r="E10" i="1" s="1"/>
  <c r="M11" i="1"/>
  <c r="AD11" i="1"/>
  <c r="AD10" i="1" s="1"/>
  <c r="AF11" i="1"/>
  <c r="AF10" i="1" s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<sst xmlns="http://schemas.openxmlformats.org/spreadsheetml/2006/main" count="236" uniqueCount="128">
  <si>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</si>
  <si>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</si>
  <si>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</si>
  <si>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</si>
  <si>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</si>
  <si>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</si>
  <si>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</si>
  <si>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</si>
  <si>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</si>
  <si>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</si>
  <si>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</si>
  <si>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</si>
  <si>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</si>
  <si>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</si>
  <si>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</si>
  <si>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</si>
  <si>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</si>
  <si>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</si>
  <si>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</si>
  <si>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</si>
  <si>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</si>
  <si>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</si>
  <si>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</si>
  <si>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</si>
  <si>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</si>
  <si>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</si>
  <si>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</si>
  <si>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</si>
  <si>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</si>
  <si>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</si>
  <si>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</si>
  <si>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количество разработанных проектов на строительство объектов сельского хозяйства</t>
  </si>
  <si>
    <t>проект</t>
  </si>
  <si>
    <t>Объем финансирования (тыс.руб.), в том числе</t>
  </si>
  <si>
    <t>2</t>
  </si>
  <si>
    <t>2.1</t>
  </si>
  <si>
    <t>Раздел 2. Строительство (приобретение) объектов сельского хозяйства</t>
  </si>
  <si>
    <t>3</t>
  </si>
  <si>
    <t>Раздел 3. Создание условий для развития сельскохозяйственного производства</t>
  </si>
  <si>
    <t>3.1.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</si>
  <si>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</si>
  <si>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</si>
  <si>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</si>
  <si>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</si>
  <si>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3.3.1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</si>
  <si>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</si>
  <si>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</si>
  <si>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</si>
  <si>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</si>
  <si>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</si>
  <si>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</si>
  <si>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</si>
  <si>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</si>
  <si>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</si>
  <si>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</si>
  <si>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</si>
  <si>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3.4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</si>
  <si>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</si>
  <si>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</si>
  <si>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3.4.1</t>
  </si>
  <si>
    <t>3.3.2</t>
  </si>
  <si>
    <t>3.3.3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</si>
  <si>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</si>
  <si>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</si>
  <si>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</si>
  <si>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</si>
  <si>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</si>
  <si>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</si>
  <si>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</si>
  <si>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</si>
  <si>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</si>
  <si>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</si>
  <si>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</si>
  <si>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</si>
  <si>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</si>
  <si>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3.4.2</t>
  </si>
  <si>
    <t>3.1.1</t>
  </si>
  <si>
    <t>3.1.2</t>
  </si>
  <si>
    <t>3.1.3</t>
  </si>
  <si>
    <t>3.2.1</t>
  </si>
  <si>
    <t>4</t>
  </si>
  <si>
    <t>4.1</t>
  </si>
  <si>
    <t>4.2</t>
  </si>
  <si>
    <t>4.3</t>
  </si>
  <si>
    <t>5</t>
  </si>
  <si>
    <t>Раздел 5.  Восстановление платежеспособности предприятий сельскохозяйственного производства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</si>
  <si>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</si>
  <si>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5.1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</si>
  <si>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</si>
  <si>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</si>
  <si>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Раздел 4. Реализация сенозаготовительной кампании предприятий сельскохозяйственного производства</t>
  </si>
  <si>
    <t>МКП Заполярного района</t>
  </si>
  <si>
    <t>Создание объектов сельскохозяйственного назначения</t>
  </si>
  <si>
    <t>3.2.2</t>
  </si>
  <si>
    <t>3.2.3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</si>
  <si>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</si>
  <si>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</si>
  <si>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Нераспределенный резерв на приобретение объектов сельского хозяйства животноводческого назначения</t>
  </si>
  <si>
    <t>количество судебных решений и претензий (требований) кредиторов, по которым погашена кредиторская задолженность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</si>
  <si>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</si>
  <si>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</si>
  <si>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</si>
  <si>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</si>
  <si>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</si>
  <si>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</si>
  <si>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3.3.4</t>
  </si>
  <si>
    <t>3.3.5</t>
  </si>
  <si>
    <t>Поставка сепаратора-сливкоотделителя для МКП ЗР "Пешский животноводческий комплекс"</t>
  </si>
  <si>
    <t>3.3.6</t>
  </si>
  <si>
    <t>3.3.7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</si>
  <si>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</si>
  <si>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</si>
  <si>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</si>
  <si>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</si>
  <si>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</si>
  <si>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>3.3.8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</si>
  <si>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</si>
  <si>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</si>
  <si>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</si>
  <si>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</si>
  <si>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5.2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</si>
  <si>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</si>
  <si>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3.3.9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</si>
  <si>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</si>
  <si>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3.3.10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</si>
  <si>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</si>
  <si>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НАО»</t>
  </si>
  <si>
    <t>3.3.11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</si>
</sst>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2" fillId="0" borderId="1" xfId="2" applyNumberFormat="1" applyFont="1" applyFill="1" applyBorder="1" applyAlignment="1">
      <alignment vertical="center" wrapText="1"/>
    </xf>
    <xf numFmtId="168" fontId="3" fillId="0" borderId="1" xfId="2" applyNumberFormat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wrapText="1"/>
    </xf>
    <xf numFmtId="0" fontId="7" fillId="2" borderId="1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Normal="100" zoomScaleSheetLayoutView="100" workbookViewId="0">
      <selection activeCell="E6" sqref="E6:G6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62" t="s">
        <v>52</v>
      </c>
      <c r="K1" s="62"/>
      <c r="L1" s="62"/>
      <c r="M1" s="62"/>
      <c r="N1" s="62"/>
    </row>
    <row r="2" spans="1:14" ht="42.75" customHeight="1" x14ac:dyDescent="0.25">
      <c r="A2" s="63" t="s">
        <v>51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36.75" customHeight="1" x14ac:dyDescent="0.25">
      <c r="A3" s="64" t="s">
        <v>20</v>
      </c>
      <c r="B3" s="64" t="s">
        <v>21</v>
      </c>
      <c r="C3" s="64" t="s">
        <v>22</v>
      </c>
      <c r="D3" s="64" t="s">
        <v>23</v>
      </c>
      <c r="E3" s="65" t="s">
        <v>24</v>
      </c>
      <c r="F3" s="66"/>
      <c r="G3" s="66"/>
      <c r="H3" s="66"/>
      <c r="I3" s="66"/>
      <c r="J3" s="66"/>
      <c r="K3" s="66"/>
      <c r="L3" s="66"/>
      <c r="M3" s="66"/>
      <c r="N3" s="67"/>
    </row>
    <row r="4" spans="1:14" ht="53.25" customHeight="1" x14ac:dyDescent="0.25">
      <c r="A4" s="64"/>
      <c r="B4" s="64"/>
      <c r="C4" s="64"/>
      <c r="D4" s="64"/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54" customHeight="1" x14ac:dyDescent="0.25">
      <c r="A5" s="30" t="s">
        <v>92</v>
      </c>
      <c r="B5" s="19" t="s">
        <v>31</v>
      </c>
      <c r="C5" s="45" t="s">
        <v>32</v>
      </c>
      <c r="D5" s="16">
        <v>0</v>
      </c>
      <c r="E5" s="46">
        <v>0</v>
      </c>
      <c r="F5" s="46">
        <v>0</v>
      </c>
      <c r="G5" s="4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61" t="s">
        <v>28</v>
      </c>
      <c r="B6" s="19" t="s">
        <v>46</v>
      </c>
      <c r="C6" s="45" t="s">
        <v>47</v>
      </c>
      <c r="D6" s="26">
        <f>32.19+40+40</f>
        <v>112.19</v>
      </c>
      <c r="E6" s="47">
        <f>100+32.19+41+43+409.5</f>
        <v>625.69000000000005</v>
      </c>
      <c r="F6" s="46">
        <v>187</v>
      </c>
      <c r="G6" s="46">
        <v>187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42" customHeight="1" x14ac:dyDescent="0.25">
      <c r="A7" s="61"/>
      <c r="B7" s="19" t="s">
        <v>119</v>
      </c>
      <c r="C7" s="45" t="s">
        <v>49</v>
      </c>
      <c r="D7" s="26">
        <v>0</v>
      </c>
      <c r="E7" s="47">
        <v>0</v>
      </c>
      <c r="F7" s="46">
        <v>0</v>
      </c>
      <c r="G7" s="46">
        <v>1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65.25" customHeight="1" x14ac:dyDescent="0.25">
      <c r="A8" s="61"/>
      <c r="B8" s="23" t="s">
        <v>48</v>
      </c>
      <c r="C8" s="21" t="s">
        <v>49</v>
      </c>
      <c r="D8" s="24">
        <v>0</v>
      </c>
      <c r="E8" s="47">
        <v>3</v>
      </c>
      <c r="F8" s="46">
        <v>1</v>
      </c>
      <c r="G8" s="4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1.75" customHeight="1" x14ac:dyDescent="0.25">
      <c r="A9" s="61"/>
      <c r="B9" s="23" t="s">
        <v>64</v>
      </c>
      <c r="C9" s="21" t="s">
        <v>49</v>
      </c>
      <c r="D9" s="21">
        <v>0</v>
      </c>
      <c r="E9" s="21">
        <v>4</v>
      </c>
      <c r="F9" s="16">
        <v>8</v>
      </c>
      <c r="G9" s="59">
        <v>10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50.25" customHeight="1" x14ac:dyDescent="0.25">
      <c r="A10" s="61"/>
      <c r="B10" s="23" t="s">
        <v>63</v>
      </c>
      <c r="C10" s="21" t="s">
        <v>49</v>
      </c>
      <c r="D10" s="21">
        <v>8</v>
      </c>
      <c r="E10" s="21">
        <v>1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70.5" customHeight="1" x14ac:dyDescent="0.25">
      <c r="A11" s="61"/>
      <c r="B11" s="23" t="s">
        <v>55</v>
      </c>
      <c r="C11" s="21" t="s">
        <v>49</v>
      </c>
      <c r="D11" s="21">
        <v>3</v>
      </c>
      <c r="E11" s="21">
        <v>3</v>
      </c>
      <c r="F11" s="16">
        <v>3</v>
      </c>
      <c r="G11" s="16">
        <v>6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54.75" customHeight="1" x14ac:dyDescent="0.25">
      <c r="A12" s="61"/>
      <c r="B12" s="19" t="s">
        <v>88</v>
      </c>
      <c r="C12" s="44" t="s">
        <v>47</v>
      </c>
      <c r="D12" s="26">
        <v>0</v>
      </c>
      <c r="E12" s="21">
        <v>70</v>
      </c>
      <c r="F12" s="16">
        <v>32</v>
      </c>
      <c r="G12" s="59">
        <v>59.5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</row>
    <row r="13" spans="1:14" ht="78" customHeight="1" x14ac:dyDescent="0.25">
      <c r="A13" s="22" t="s">
        <v>89</v>
      </c>
      <c r="B13" s="27" t="s">
        <v>98</v>
      </c>
      <c r="C13" s="21" t="s">
        <v>49</v>
      </c>
      <c r="D13" s="28">
        <v>0</v>
      </c>
      <c r="E13" s="28">
        <v>4</v>
      </c>
      <c r="F13" s="28">
        <v>0</v>
      </c>
      <c r="G13" s="28">
        <v>1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x14ac:dyDescent="0.25">
      <c r="A14" s="25"/>
    </row>
    <row r="15" spans="1:14" x14ac:dyDescent="0.25">
      <c r="A15" s="25"/>
    </row>
  </sheetData>
  <mergeCells count="8">
    <mergeCell ref="A6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47"/>
  <sheetViews>
    <sheetView view="pageBreakPreview" topLeftCell="A34" zoomScale="70" zoomScaleNormal="70" zoomScaleSheetLayoutView="70" workbookViewId="0">
      <pane xSplit="2" topLeftCell="E1" activePane="topRight" state="frozen"/>
      <selection pane="topRight" activeCell="B36" sqref="B36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72" t="s">
        <v>54</v>
      </c>
      <c r="AU1" s="72"/>
      <c r="AV1" s="72"/>
    </row>
    <row r="2" spans="1:51" ht="25.5" customHeight="1" x14ac:dyDescent="0.25">
      <c r="J2" s="29"/>
      <c r="AT2" s="72"/>
      <c r="AU2" s="72"/>
      <c r="AV2" s="72"/>
    </row>
    <row r="3" spans="1:51" ht="30.75" customHeight="1" x14ac:dyDescent="0.25">
      <c r="A3" s="74" t="s">
        <v>53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1"/>
      <c r="AT3" s="72"/>
      <c r="AU3" s="72"/>
      <c r="AV3" s="72"/>
      <c r="AW3" s="13"/>
      <c r="AX3" s="13"/>
      <c r="AY3" s="13"/>
    </row>
    <row r="4" spans="1:51" x14ac:dyDescent="0.25">
      <c r="E4" s="3"/>
    </row>
    <row r="5" spans="1:51" x14ac:dyDescent="0.25">
      <c r="A5" s="75" t="s">
        <v>0</v>
      </c>
      <c r="B5" s="68" t="s">
        <v>1</v>
      </c>
      <c r="C5" s="68" t="s">
        <v>2</v>
      </c>
      <c r="D5" s="68" t="s">
        <v>3</v>
      </c>
      <c r="E5" s="73" t="s">
        <v>27</v>
      </c>
      <c r="F5" s="73"/>
      <c r="G5" s="73"/>
      <c r="H5" s="73"/>
      <c r="I5" s="77" t="s">
        <v>33</v>
      </c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9"/>
    </row>
    <row r="6" spans="1:51" x14ac:dyDescent="0.25">
      <c r="A6" s="75"/>
      <c r="B6" s="68"/>
      <c r="C6" s="68"/>
      <c r="D6" s="68"/>
      <c r="E6" s="73"/>
      <c r="F6" s="73"/>
      <c r="G6" s="73"/>
      <c r="H6" s="73"/>
      <c r="I6" s="73" t="s">
        <v>4</v>
      </c>
      <c r="J6" s="73"/>
      <c r="K6" s="73"/>
      <c r="L6" s="73"/>
      <c r="M6" s="73" t="s">
        <v>5</v>
      </c>
      <c r="N6" s="73"/>
      <c r="O6" s="73"/>
      <c r="P6" s="73"/>
      <c r="Q6" s="73" t="s">
        <v>6</v>
      </c>
      <c r="R6" s="73"/>
      <c r="S6" s="73"/>
      <c r="T6" s="73"/>
      <c r="U6" s="73" t="s">
        <v>7</v>
      </c>
      <c r="V6" s="73"/>
      <c r="W6" s="73"/>
      <c r="X6" s="73"/>
      <c r="Y6" s="73" t="s">
        <v>8</v>
      </c>
      <c r="Z6" s="73"/>
      <c r="AA6" s="73"/>
      <c r="AB6" s="73"/>
      <c r="AC6" s="73" t="s">
        <v>9</v>
      </c>
      <c r="AD6" s="73"/>
      <c r="AE6" s="73"/>
      <c r="AF6" s="73"/>
      <c r="AG6" s="73" t="s">
        <v>10</v>
      </c>
      <c r="AH6" s="73"/>
      <c r="AI6" s="73"/>
      <c r="AJ6" s="73"/>
      <c r="AK6" s="73" t="s">
        <v>11</v>
      </c>
      <c r="AL6" s="73"/>
      <c r="AM6" s="73"/>
      <c r="AN6" s="73"/>
      <c r="AO6" s="73" t="s">
        <v>12</v>
      </c>
      <c r="AP6" s="73"/>
      <c r="AQ6" s="73"/>
      <c r="AR6" s="73"/>
      <c r="AS6" s="73" t="s">
        <v>13</v>
      </c>
      <c r="AT6" s="73"/>
      <c r="AU6" s="73"/>
      <c r="AV6" s="73"/>
    </row>
    <row r="7" spans="1:51" x14ac:dyDescent="0.25">
      <c r="A7" s="75"/>
      <c r="B7" s="68"/>
      <c r="C7" s="68"/>
      <c r="D7" s="68"/>
      <c r="E7" s="68" t="s">
        <v>14</v>
      </c>
      <c r="F7" s="71"/>
      <c r="G7" s="71"/>
      <c r="H7" s="71"/>
      <c r="I7" s="68" t="s">
        <v>14</v>
      </c>
      <c r="J7" s="71"/>
      <c r="K7" s="71"/>
      <c r="L7" s="71"/>
      <c r="M7" s="68" t="s">
        <v>14</v>
      </c>
      <c r="N7" s="71"/>
      <c r="O7" s="71"/>
      <c r="P7" s="71"/>
      <c r="Q7" s="68" t="s">
        <v>14</v>
      </c>
      <c r="R7" s="71"/>
      <c r="S7" s="71"/>
      <c r="T7" s="71"/>
      <c r="U7" s="68" t="s">
        <v>14</v>
      </c>
      <c r="V7" s="71"/>
      <c r="W7" s="71"/>
      <c r="X7" s="71"/>
      <c r="Y7" s="68" t="s">
        <v>14</v>
      </c>
      <c r="Z7" s="71"/>
      <c r="AA7" s="71"/>
      <c r="AB7" s="71"/>
      <c r="AC7" s="68" t="s">
        <v>14</v>
      </c>
      <c r="AD7" s="71"/>
      <c r="AE7" s="71"/>
      <c r="AF7" s="71"/>
      <c r="AG7" s="68" t="s">
        <v>14</v>
      </c>
      <c r="AH7" s="71"/>
      <c r="AI7" s="71"/>
      <c r="AJ7" s="71"/>
      <c r="AK7" s="68" t="s">
        <v>14</v>
      </c>
      <c r="AL7" s="71"/>
      <c r="AM7" s="71"/>
      <c r="AN7" s="71"/>
      <c r="AO7" s="68" t="s">
        <v>14</v>
      </c>
      <c r="AP7" s="71"/>
      <c r="AQ7" s="71"/>
      <c r="AR7" s="71"/>
      <c r="AS7" s="68" t="s">
        <v>14</v>
      </c>
      <c r="AT7" s="71"/>
      <c r="AU7" s="71"/>
      <c r="AV7" s="71"/>
    </row>
    <row r="8" spans="1:51" s="7" customFormat="1" ht="35.25" customHeight="1" x14ac:dyDescent="0.25">
      <c r="A8" s="75"/>
      <c r="B8" s="68"/>
      <c r="C8" s="68"/>
      <c r="D8" s="68"/>
      <c r="E8" s="68"/>
      <c r="F8" s="32" t="s">
        <v>15</v>
      </c>
      <c r="G8" s="32" t="s">
        <v>16</v>
      </c>
      <c r="H8" s="32" t="s">
        <v>17</v>
      </c>
      <c r="I8" s="68"/>
      <c r="J8" s="32" t="s">
        <v>15</v>
      </c>
      <c r="K8" s="32" t="s">
        <v>16</v>
      </c>
      <c r="L8" s="32" t="s">
        <v>17</v>
      </c>
      <c r="M8" s="68"/>
      <c r="N8" s="32" t="s">
        <v>15</v>
      </c>
      <c r="O8" s="32" t="s">
        <v>16</v>
      </c>
      <c r="P8" s="32" t="s">
        <v>17</v>
      </c>
      <c r="Q8" s="68"/>
      <c r="R8" s="32" t="s">
        <v>15</v>
      </c>
      <c r="S8" s="32" t="s">
        <v>16</v>
      </c>
      <c r="T8" s="32" t="s">
        <v>17</v>
      </c>
      <c r="U8" s="68"/>
      <c r="V8" s="32" t="s">
        <v>15</v>
      </c>
      <c r="W8" s="32" t="s">
        <v>16</v>
      </c>
      <c r="X8" s="32" t="s">
        <v>17</v>
      </c>
      <c r="Y8" s="68"/>
      <c r="Z8" s="32" t="s">
        <v>15</v>
      </c>
      <c r="AA8" s="32" t="s">
        <v>16</v>
      </c>
      <c r="AB8" s="32" t="s">
        <v>17</v>
      </c>
      <c r="AC8" s="68"/>
      <c r="AD8" s="32" t="s">
        <v>15</v>
      </c>
      <c r="AE8" s="32" t="s">
        <v>16</v>
      </c>
      <c r="AF8" s="32" t="s">
        <v>17</v>
      </c>
      <c r="AG8" s="68"/>
      <c r="AH8" s="32" t="s">
        <v>15</v>
      </c>
      <c r="AI8" s="32" t="s">
        <v>16</v>
      </c>
      <c r="AJ8" s="32" t="s">
        <v>17</v>
      </c>
      <c r="AK8" s="68"/>
      <c r="AL8" s="32" t="s">
        <v>15</v>
      </c>
      <c r="AM8" s="32" t="s">
        <v>16</v>
      </c>
      <c r="AN8" s="32" t="s">
        <v>17</v>
      </c>
      <c r="AO8" s="68"/>
      <c r="AP8" s="32" t="s">
        <v>15</v>
      </c>
      <c r="AQ8" s="32" t="s">
        <v>16</v>
      </c>
      <c r="AR8" s="32" t="s">
        <v>17</v>
      </c>
      <c r="AS8" s="68"/>
      <c r="AT8" s="32" t="s">
        <v>15</v>
      </c>
      <c r="AU8" s="32" t="s">
        <v>16</v>
      </c>
      <c r="AV8" s="32" t="s">
        <v>17</v>
      </c>
    </row>
    <row r="9" spans="1:51" s="7" customFormat="1" x14ac:dyDescent="0.25">
      <c r="A9" s="34">
        <v>1</v>
      </c>
      <c r="B9" s="32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4" t="s">
        <v>65</v>
      </c>
      <c r="J9" s="32">
        <v>10</v>
      </c>
      <c r="K9" s="32">
        <v>11</v>
      </c>
      <c r="L9" s="32">
        <v>12</v>
      </c>
      <c r="M9" s="34" t="s">
        <v>66</v>
      </c>
      <c r="N9" s="32">
        <v>14</v>
      </c>
      <c r="O9" s="32">
        <v>15</v>
      </c>
      <c r="P9" s="34" t="s">
        <v>67</v>
      </c>
      <c r="Q9" s="32">
        <v>17</v>
      </c>
      <c r="R9" s="32">
        <v>18</v>
      </c>
      <c r="S9" s="32">
        <v>19</v>
      </c>
      <c r="T9" s="34" t="s">
        <v>68</v>
      </c>
      <c r="U9" s="32">
        <v>21</v>
      </c>
      <c r="V9" s="32">
        <v>22</v>
      </c>
      <c r="W9" s="34" t="s">
        <v>69</v>
      </c>
      <c r="X9" s="32">
        <v>24</v>
      </c>
      <c r="Y9" s="32">
        <v>25</v>
      </c>
      <c r="Z9" s="32">
        <v>26</v>
      </c>
      <c r="AA9" s="34" t="s">
        <v>70</v>
      </c>
      <c r="AB9" s="32">
        <v>28</v>
      </c>
      <c r="AC9" s="32">
        <v>29</v>
      </c>
      <c r="AD9" s="34" t="s">
        <v>71</v>
      </c>
      <c r="AE9" s="32">
        <v>31</v>
      </c>
      <c r="AF9" s="32">
        <v>32</v>
      </c>
      <c r="AG9" s="32">
        <v>33</v>
      </c>
      <c r="AH9" s="34" t="s">
        <v>72</v>
      </c>
      <c r="AI9" s="32">
        <v>35</v>
      </c>
      <c r="AJ9" s="32">
        <v>36</v>
      </c>
      <c r="AK9" s="32">
        <v>37</v>
      </c>
      <c r="AL9" s="32">
        <v>38</v>
      </c>
      <c r="AM9" s="32">
        <v>39</v>
      </c>
      <c r="AN9" s="32">
        <v>40</v>
      </c>
      <c r="AO9" s="32">
        <v>41</v>
      </c>
      <c r="AP9" s="32">
        <v>42</v>
      </c>
      <c r="AQ9" s="32">
        <v>43</v>
      </c>
      <c r="AR9" s="32">
        <v>44</v>
      </c>
      <c r="AS9" s="34" t="s">
        <v>73</v>
      </c>
      <c r="AT9" s="32">
        <v>46</v>
      </c>
      <c r="AU9" s="32">
        <v>47</v>
      </c>
      <c r="AV9" s="32">
        <v>48</v>
      </c>
    </row>
    <row r="10" spans="1:51" s="9" customFormat="1" x14ac:dyDescent="0.25">
      <c r="A10" s="34"/>
      <c r="B10" s="70" t="s">
        <v>26</v>
      </c>
      <c r="C10" s="70"/>
      <c r="D10" s="70"/>
      <c r="E10" s="38">
        <f>E11+E13+E16+E40+E44</f>
        <v>196473.1</v>
      </c>
      <c r="F10" s="38">
        <f>F11+F13+F16+F40+F44</f>
        <v>0</v>
      </c>
      <c r="G10" s="38">
        <f>G11+G13+G16+G40+G44</f>
        <v>196473.1</v>
      </c>
      <c r="H10" s="38">
        <f>H11+H13+H16+H40+H44</f>
        <v>0</v>
      </c>
      <c r="I10" s="38">
        <f>I11+I13+I16+I40+I44</f>
        <v>36031.300000000003</v>
      </c>
      <c r="J10" s="38">
        <f t="shared" ref="J10:L10" si="0">J11+J13+J16+J40+J44</f>
        <v>0</v>
      </c>
      <c r="K10" s="38">
        <f t="shared" si="0"/>
        <v>36031.300000000003</v>
      </c>
      <c r="L10" s="38">
        <f t="shared" si="0"/>
        <v>0</v>
      </c>
      <c r="M10" s="38">
        <f>M11+M13+M16+M40</f>
        <v>28751.1</v>
      </c>
      <c r="N10" s="38">
        <f t="shared" ref="N10:AV10" si="1">N11+N13</f>
        <v>0</v>
      </c>
      <c r="O10" s="38">
        <f>O11+O13+O16+O40</f>
        <v>28751.1</v>
      </c>
      <c r="P10" s="38">
        <f t="shared" ref="P10:T10" si="2">P11+P13+P16+P40</f>
        <v>0</v>
      </c>
      <c r="Q10" s="38">
        <f>Q11+Q13+Q16+Q40+Q44</f>
        <v>131690.70000000001</v>
      </c>
      <c r="R10" s="38">
        <f t="shared" ref="R10" si="3">R11+R13+R16+R40+R44</f>
        <v>0</v>
      </c>
      <c r="S10" s="38">
        <f>S11+S13+S16+S40+S44</f>
        <v>131690.70000000001</v>
      </c>
      <c r="T10" s="38">
        <f t="shared" si="2"/>
        <v>0</v>
      </c>
      <c r="U10" s="38">
        <f t="shared" si="1"/>
        <v>0</v>
      </c>
      <c r="V10" s="38">
        <f t="shared" si="1"/>
        <v>0</v>
      </c>
      <c r="W10" s="38">
        <f t="shared" si="1"/>
        <v>0</v>
      </c>
      <c r="X10" s="38">
        <f t="shared" si="1"/>
        <v>0</v>
      </c>
      <c r="Y10" s="38">
        <f t="shared" si="1"/>
        <v>0</v>
      </c>
      <c r="Z10" s="38">
        <f t="shared" si="1"/>
        <v>0</v>
      </c>
      <c r="AA10" s="38">
        <f t="shared" si="1"/>
        <v>0</v>
      </c>
      <c r="AB10" s="8">
        <f t="shared" si="1"/>
        <v>0</v>
      </c>
      <c r="AC10" s="8">
        <f t="shared" si="1"/>
        <v>0</v>
      </c>
      <c r="AD10" s="8">
        <f t="shared" si="1"/>
        <v>0</v>
      </c>
      <c r="AE10" s="8">
        <f t="shared" si="1"/>
        <v>0</v>
      </c>
      <c r="AF10" s="8">
        <f t="shared" si="1"/>
        <v>0</v>
      </c>
      <c r="AG10" s="8">
        <f t="shared" si="1"/>
        <v>0</v>
      </c>
      <c r="AH10" s="8">
        <f t="shared" si="1"/>
        <v>0</v>
      </c>
      <c r="AI10" s="8">
        <f t="shared" si="1"/>
        <v>0</v>
      </c>
      <c r="AJ10" s="8">
        <f t="shared" si="1"/>
        <v>0</v>
      </c>
      <c r="AK10" s="8">
        <f t="shared" si="1"/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</row>
    <row r="11" spans="1:51" s="9" customFormat="1" ht="35.25" customHeight="1" x14ac:dyDescent="0.25">
      <c r="A11" s="34" t="s">
        <v>18</v>
      </c>
      <c r="B11" s="69" t="s">
        <v>30</v>
      </c>
      <c r="C11" s="69"/>
      <c r="D11" s="69"/>
      <c r="E11" s="38">
        <f>SUM(E12:E12)</f>
        <v>0</v>
      </c>
      <c r="F11" s="38">
        <f t="shared" ref="F11:AC11" si="4">SUM(F12:F12)</f>
        <v>0</v>
      </c>
      <c r="G11" s="38">
        <f>SUM(G12:G12)</f>
        <v>0</v>
      </c>
      <c r="H11" s="38">
        <f t="shared" si="4"/>
        <v>0</v>
      </c>
      <c r="I11" s="38">
        <f t="shared" si="4"/>
        <v>0</v>
      </c>
      <c r="J11" s="38">
        <f t="shared" si="4"/>
        <v>0</v>
      </c>
      <c r="K11" s="38">
        <f t="shared" si="4"/>
        <v>0</v>
      </c>
      <c r="L11" s="38">
        <f t="shared" si="4"/>
        <v>0</v>
      </c>
      <c r="M11" s="38">
        <f t="shared" si="4"/>
        <v>0</v>
      </c>
      <c r="N11" s="38">
        <f t="shared" si="4"/>
        <v>0</v>
      </c>
      <c r="O11" s="38">
        <f t="shared" si="4"/>
        <v>0</v>
      </c>
      <c r="P11" s="38">
        <f t="shared" si="4"/>
        <v>0</v>
      </c>
      <c r="Q11" s="38">
        <f t="shared" si="4"/>
        <v>0</v>
      </c>
      <c r="R11" s="38">
        <f t="shared" si="4"/>
        <v>0</v>
      </c>
      <c r="S11" s="38">
        <f t="shared" si="4"/>
        <v>0</v>
      </c>
      <c r="T11" s="38">
        <f t="shared" si="4"/>
        <v>0</v>
      </c>
      <c r="U11" s="38">
        <f t="shared" si="4"/>
        <v>0</v>
      </c>
      <c r="V11" s="38">
        <f t="shared" si="4"/>
        <v>0</v>
      </c>
      <c r="W11" s="38">
        <f t="shared" si="4"/>
        <v>0</v>
      </c>
      <c r="X11" s="38">
        <f t="shared" si="4"/>
        <v>0</v>
      </c>
      <c r="Y11" s="38">
        <f t="shared" si="4"/>
        <v>0</v>
      </c>
      <c r="Z11" s="38">
        <f t="shared" si="4"/>
        <v>0</v>
      </c>
      <c r="AA11" s="38">
        <f t="shared" si="4"/>
        <v>0</v>
      </c>
      <c r="AB11" s="8">
        <f t="shared" si="4"/>
        <v>0</v>
      </c>
      <c r="AC11" s="8">
        <f t="shared" si="4"/>
        <v>0</v>
      </c>
      <c r="AD11" s="8">
        <f t="shared" ref="AD11:AV11" si="5">SUM(AD12:AD12)</f>
        <v>0</v>
      </c>
      <c r="AE11" s="8">
        <f t="shared" si="5"/>
        <v>0</v>
      </c>
      <c r="AF11" s="8">
        <f t="shared" si="5"/>
        <v>0</v>
      </c>
      <c r="AG11" s="8">
        <f t="shared" si="5"/>
        <v>0</v>
      </c>
      <c r="AH11" s="8">
        <f t="shared" si="5"/>
        <v>0</v>
      </c>
      <c r="AI11" s="8">
        <f t="shared" si="5"/>
        <v>0</v>
      </c>
      <c r="AJ11" s="8">
        <f t="shared" si="5"/>
        <v>0</v>
      </c>
      <c r="AK11" s="8">
        <f t="shared" si="5"/>
        <v>0</v>
      </c>
      <c r="AL11" s="8">
        <f t="shared" si="5"/>
        <v>0</v>
      </c>
      <c r="AM11" s="8">
        <f t="shared" si="5"/>
        <v>0</v>
      </c>
      <c r="AN11" s="8">
        <f t="shared" si="5"/>
        <v>0</v>
      </c>
      <c r="AO11" s="8">
        <f t="shared" si="5"/>
        <v>0</v>
      </c>
      <c r="AP11" s="8">
        <f t="shared" si="5"/>
        <v>0</v>
      </c>
      <c r="AQ11" s="8">
        <f t="shared" si="5"/>
        <v>0</v>
      </c>
      <c r="AR11" s="8">
        <f t="shared" si="5"/>
        <v>0</v>
      </c>
      <c r="AS11" s="8">
        <f t="shared" si="5"/>
        <v>0</v>
      </c>
      <c r="AT11" s="8">
        <f t="shared" si="5"/>
        <v>0</v>
      </c>
      <c r="AU11" s="8">
        <f t="shared" si="5"/>
        <v>0</v>
      </c>
      <c r="AV11" s="8">
        <f t="shared" si="5"/>
        <v>0</v>
      </c>
    </row>
    <row r="12" spans="1:51" ht="66" customHeight="1" x14ac:dyDescent="0.25">
      <c r="A12" s="10" t="s">
        <v>25</v>
      </c>
      <c r="B12" s="18" t="s">
        <v>99</v>
      </c>
      <c r="C12" s="17" t="s">
        <v>19</v>
      </c>
      <c r="D12" s="17" t="s">
        <v>29</v>
      </c>
      <c r="E12" s="40">
        <f>I12+M12+Q12+U12+Y12+AC12+AG12+AK12+AO12+AS12</f>
        <v>0</v>
      </c>
      <c r="F12" s="40">
        <f>J12+N12+R12+V12+Z12+AD12+AH12+AL12+AP12+AT12</f>
        <v>0</v>
      </c>
      <c r="G12" s="40">
        <f>K12+O12+S12+W12+AA12+AE12+AI12+AM12+AQ12+AU12</f>
        <v>0</v>
      </c>
      <c r="H12" s="40">
        <f>L12+P12+T12+X12+AB12+AF12+AJ12+AN12+AR12+AV12</f>
        <v>0</v>
      </c>
      <c r="I12" s="39">
        <f>K12</f>
        <v>0</v>
      </c>
      <c r="J12" s="40">
        <v>0</v>
      </c>
      <c r="K12" s="40">
        <v>0</v>
      </c>
      <c r="L12" s="40">
        <v>0</v>
      </c>
      <c r="M12" s="39">
        <f>O12</f>
        <v>0</v>
      </c>
      <c r="N12" s="40">
        <v>0</v>
      </c>
      <c r="O12" s="40">
        <f>4775-4775</f>
        <v>0</v>
      </c>
      <c r="P12" s="40">
        <v>0</v>
      </c>
      <c r="Q12" s="39">
        <f>S12</f>
        <v>0</v>
      </c>
      <c r="R12" s="40">
        <v>0</v>
      </c>
      <c r="S12" s="40">
        <v>0</v>
      </c>
      <c r="T12" s="40">
        <v>0</v>
      </c>
      <c r="U12" s="39">
        <f>W12</f>
        <v>0</v>
      </c>
      <c r="V12" s="40">
        <v>0</v>
      </c>
      <c r="W12" s="40">
        <v>0</v>
      </c>
      <c r="X12" s="40">
        <v>0</v>
      </c>
      <c r="Y12" s="39">
        <f>AA12</f>
        <v>0</v>
      </c>
      <c r="Z12" s="40">
        <v>0</v>
      </c>
      <c r="AA12" s="40">
        <v>0</v>
      </c>
      <c r="AB12" s="43">
        <v>0</v>
      </c>
      <c r="AC12" s="20">
        <f>AE12</f>
        <v>0</v>
      </c>
      <c r="AD12" s="43">
        <v>0</v>
      </c>
      <c r="AE12" s="43">
        <v>0</v>
      </c>
      <c r="AF12" s="43">
        <v>0</v>
      </c>
      <c r="AG12" s="20">
        <f>AI12</f>
        <v>0</v>
      </c>
      <c r="AH12" s="43">
        <v>0</v>
      </c>
      <c r="AI12" s="43">
        <v>0</v>
      </c>
      <c r="AJ12" s="43">
        <v>0</v>
      </c>
      <c r="AK12" s="20">
        <f>AM12</f>
        <v>0</v>
      </c>
      <c r="AL12" s="43">
        <v>0</v>
      </c>
      <c r="AM12" s="43">
        <v>0</v>
      </c>
      <c r="AN12" s="43">
        <v>0</v>
      </c>
      <c r="AO12" s="20">
        <f>AQ12</f>
        <v>0</v>
      </c>
      <c r="AP12" s="43">
        <v>0</v>
      </c>
      <c r="AQ12" s="43">
        <v>0</v>
      </c>
      <c r="AR12" s="43">
        <v>0</v>
      </c>
      <c r="AS12" s="20">
        <f>AU12</f>
        <v>0</v>
      </c>
      <c r="AT12" s="43">
        <v>0</v>
      </c>
      <c r="AU12" s="43">
        <v>0</v>
      </c>
      <c r="AV12" s="43">
        <v>0</v>
      </c>
    </row>
    <row r="13" spans="1:51" s="9" customFormat="1" ht="35.25" customHeight="1" x14ac:dyDescent="0.25">
      <c r="A13" s="37" t="s">
        <v>34</v>
      </c>
      <c r="B13" s="36" t="s">
        <v>36</v>
      </c>
      <c r="C13" s="36"/>
      <c r="D13" s="36"/>
      <c r="E13" s="38">
        <f>I13+M13+Q13+U13+Y13+AC13+AG13+AK13+AO13+AS13</f>
        <v>100000</v>
      </c>
      <c r="F13" s="38">
        <f t="shared" ref="F13:AV15" si="6">SUM(F14:F14)</f>
        <v>0</v>
      </c>
      <c r="G13" s="38">
        <f>SUM(G14:G15)</f>
        <v>100000</v>
      </c>
      <c r="H13" s="38">
        <f t="shared" si="6"/>
        <v>0</v>
      </c>
      <c r="I13" s="38">
        <f>SUM(I14:I15)</f>
        <v>0</v>
      </c>
      <c r="J13" s="38">
        <f t="shared" si="6"/>
        <v>0</v>
      </c>
      <c r="K13" s="38">
        <f t="shared" si="6"/>
        <v>0</v>
      </c>
      <c r="L13" s="38">
        <f t="shared" si="6"/>
        <v>0</v>
      </c>
      <c r="M13" s="38">
        <f t="shared" si="6"/>
        <v>0</v>
      </c>
      <c r="N13" s="38">
        <f t="shared" si="6"/>
        <v>0</v>
      </c>
      <c r="O13" s="38">
        <f t="shared" si="6"/>
        <v>0</v>
      </c>
      <c r="P13" s="38">
        <f t="shared" si="6"/>
        <v>0</v>
      </c>
      <c r="Q13" s="38">
        <f>SUM(Q14:Q15)</f>
        <v>100000</v>
      </c>
      <c r="R13" s="38">
        <f t="shared" si="6"/>
        <v>0</v>
      </c>
      <c r="S13" s="38">
        <f>SUM(S14:S15)</f>
        <v>100000</v>
      </c>
      <c r="T13" s="38">
        <f t="shared" si="6"/>
        <v>0</v>
      </c>
      <c r="U13" s="38">
        <f t="shared" si="6"/>
        <v>0</v>
      </c>
      <c r="V13" s="38">
        <f t="shared" si="6"/>
        <v>0</v>
      </c>
      <c r="W13" s="38">
        <f t="shared" si="6"/>
        <v>0</v>
      </c>
      <c r="X13" s="38">
        <f t="shared" si="6"/>
        <v>0</v>
      </c>
      <c r="Y13" s="38">
        <f t="shared" si="6"/>
        <v>0</v>
      </c>
      <c r="Z13" s="38">
        <f t="shared" si="6"/>
        <v>0</v>
      </c>
      <c r="AA13" s="38">
        <f t="shared" si="6"/>
        <v>0</v>
      </c>
      <c r="AB13" s="8">
        <f t="shared" si="6"/>
        <v>0</v>
      </c>
      <c r="AC13" s="8">
        <f t="shared" si="6"/>
        <v>0</v>
      </c>
      <c r="AD13" s="8">
        <f t="shared" si="6"/>
        <v>0</v>
      </c>
      <c r="AE13" s="8">
        <f t="shared" si="6"/>
        <v>0</v>
      </c>
      <c r="AF13" s="8">
        <f t="shared" si="6"/>
        <v>0</v>
      </c>
      <c r="AG13" s="8">
        <f t="shared" si="6"/>
        <v>0</v>
      </c>
      <c r="AH13" s="8">
        <f t="shared" si="6"/>
        <v>0</v>
      </c>
      <c r="AI13" s="8">
        <f t="shared" si="6"/>
        <v>0</v>
      </c>
      <c r="AJ13" s="8">
        <f t="shared" si="6"/>
        <v>0</v>
      </c>
      <c r="AK13" s="8">
        <f t="shared" si="6"/>
        <v>0</v>
      </c>
      <c r="AL13" s="8">
        <f t="shared" si="6"/>
        <v>0</v>
      </c>
      <c r="AM13" s="8">
        <f t="shared" si="6"/>
        <v>0</v>
      </c>
      <c r="AN13" s="8">
        <f t="shared" si="6"/>
        <v>0</v>
      </c>
      <c r="AO13" s="8">
        <f t="shared" si="6"/>
        <v>0</v>
      </c>
      <c r="AP13" s="8">
        <f t="shared" si="6"/>
        <v>0</v>
      </c>
      <c r="AQ13" s="8">
        <f t="shared" si="6"/>
        <v>0</v>
      </c>
      <c r="AR13" s="8">
        <f t="shared" si="6"/>
        <v>0</v>
      </c>
      <c r="AS13" s="8">
        <f t="shared" si="6"/>
        <v>0</v>
      </c>
      <c r="AT13" s="8">
        <f t="shared" si="6"/>
        <v>0</v>
      </c>
      <c r="AU13" s="8">
        <f t="shared" si="6"/>
        <v>0</v>
      </c>
      <c r="AV13" s="8">
        <f t="shared" si="6"/>
        <v>0</v>
      </c>
    </row>
    <row r="14" spans="1:51" ht="69.75" customHeight="1" x14ac:dyDescent="0.25">
      <c r="A14" s="10" t="s">
        <v>35</v>
      </c>
      <c r="B14" s="18" t="s">
        <v>97</v>
      </c>
      <c r="C14" s="17" t="s">
        <v>19</v>
      </c>
      <c r="D14" s="17" t="s">
        <v>19</v>
      </c>
      <c r="E14" s="40">
        <f>I14+M14+Q14+U14+Y14+AC14+AG14+AK14+AO14+AS14</f>
        <v>39624.199999999997</v>
      </c>
      <c r="F14" s="40">
        <f>J14+N14+R14+V14+Z14+AD14+AH14+AL14+AP14+AT14</f>
        <v>0</v>
      </c>
      <c r="G14" s="40">
        <f>M14+Q14+U14+Y14</f>
        <v>39624.199999999997</v>
      </c>
      <c r="H14" s="40">
        <f>L14+P14+T14+X14+AB14+AF14+AJ14+AN14+AR14+AV14</f>
        <v>0</v>
      </c>
      <c r="I14" s="40">
        <f>SUM(J14:L14)</f>
        <v>0</v>
      </c>
      <c r="J14" s="40">
        <f t="shared" si="6"/>
        <v>0</v>
      </c>
      <c r="K14" s="40">
        <v>0</v>
      </c>
      <c r="L14" s="40">
        <v>0</v>
      </c>
      <c r="M14" s="39">
        <f>O14</f>
        <v>0</v>
      </c>
      <c r="N14" s="40">
        <v>0</v>
      </c>
      <c r="O14" s="40">
        <f>50000-50000</f>
        <v>0</v>
      </c>
      <c r="P14" s="40">
        <v>0</v>
      </c>
      <c r="Q14" s="39">
        <f>S14</f>
        <v>39624.199999999997</v>
      </c>
      <c r="R14" s="40">
        <v>0</v>
      </c>
      <c r="S14" s="40">
        <f>50000+50000-60375.8</f>
        <v>39624.199999999997</v>
      </c>
      <c r="T14" s="40">
        <v>0</v>
      </c>
      <c r="U14" s="39">
        <f>W14</f>
        <v>0</v>
      </c>
      <c r="V14" s="40">
        <v>0</v>
      </c>
      <c r="W14" s="40">
        <f>16000-16000</f>
        <v>0</v>
      </c>
      <c r="X14" s="40">
        <v>0</v>
      </c>
      <c r="Y14" s="39">
        <f>AA14</f>
        <v>0</v>
      </c>
      <c r="Z14" s="40">
        <v>0</v>
      </c>
      <c r="AA14" s="40">
        <f>12000-12000</f>
        <v>0</v>
      </c>
      <c r="AB14" s="43">
        <v>0</v>
      </c>
      <c r="AC14" s="20">
        <f>AE14</f>
        <v>0</v>
      </c>
      <c r="AD14" s="43">
        <v>0</v>
      </c>
      <c r="AE14" s="43">
        <v>0</v>
      </c>
      <c r="AF14" s="43">
        <v>0</v>
      </c>
      <c r="AG14" s="20">
        <f>AI14</f>
        <v>0</v>
      </c>
      <c r="AH14" s="43">
        <v>0</v>
      </c>
      <c r="AI14" s="43">
        <v>0</v>
      </c>
      <c r="AJ14" s="43">
        <v>0</v>
      </c>
      <c r="AK14" s="20">
        <f>AM14</f>
        <v>0</v>
      </c>
      <c r="AL14" s="43">
        <v>0</v>
      </c>
      <c r="AM14" s="43">
        <v>0</v>
      </c>
      <c r="AN14" s="43">
        <v>0</v>
      </c>
      <c r="AO14" s="20">
        <f>AQ14</f>
        <v>0</v>
      </c>
      <c r="AP14" s="43">
        <v>0</v>
      </c>
      <c r="AQ14" s="43">
        <v>0</v>
      </c>
      <c r="AR14" s="43">
        <v>0</v>
      </c>
      <c r="AS14" s="20">
        <f>AU14</f>
        <v>0</v>
      </c>
      <c r="AT14" s="43">
        <v>0</v>
      </c>
      <c r="AU14" s="43">
        <v>0</v>
      </c>
      <c r="AV14" s="43">
        <v>0</v>
      </c>
    </row>
    <row r="15" spans="1:51" ht="69.75" customHeight="1" x14ac:dyDescent="0.25">
      <c r="A15" s="10" t="s">
        <v>117</v>
      </c>
      <c r="B15" s="18" t="s">
        <v>118</v>
      </c>
      <c r="C15" s="17" t="s">
        <v>19</v>
      </c>
      <c r="D15" s="17" t="s">
        <v>19</v>
      </c>
      <c r="E15" s="40">
        <f>I15+M15+Q15+U15+Y15+AC15+AG15+AK15+AO15+AS15</f>
        <v>60375.8</v>
      </c>
      <c r="F15" s="40">
        <f>J15+N15+R15+V15+Z15+AD15+AH15+AL15+AP15+AT15</f>
        <v>0</v>
      </c>
      <c r="G15" s="40">
        <f>M15+Q15+U15+Y15</f>
        <v>60375.8</v>
      </c>
      <c r="H15" s="40">
        <v>0</v>
      </c>
      <c r="I15" s="40">
        <f>SUM(J15:L15)</f>
        <v>0</v>
      </c>
      <c r="J15" s="40">
        <f t="shared" si="6"/>
        <v>0</v>
      </c>
      <c r="K15" s="40">
        <v>0</v>
      </c>
      <c r="L15" s="40">
        <v>0</v>
      </c>
      <c r="M15" s="39">
        <f>O15</f>
        <v>0</v>
      </c>
      <c r="N15" s="40">
        <v>0</v>
      </c>
      <c r="O15" s="40">
        <f>50000-50000</f>
        <v>0</v>
      </c>
      <c r="P15" s="40">
        <v>0</v>
      </c>
      <c r="Q15" s="39">
        <f>S15</f>
        <v>60375.8</v>
      </c>
      <c r="R15" s="40">
        <v>0</v>
      </c>
      <c r="S15" s="40">
        <v>60375.8</v>
      </c>
      <c r="T15" s="40">
        <v>0</v>
      </c>
      <c r="U15" s="39">
        <v>0</v>
      </c>
      <c r="V15" s="40">
        <v>0</v>
      </c>
      <c r="W15" s="40">
        <v>0</v>
      </c>
      <c r="X15" s="40">
        <v>0</v>
      </c>
      <c r="Y15" s="39">
        <v>0</v>
      </c>
      <c r="Z15" s="40">
        <v>0</v>
      </c>
      <c r="AA15" s="40">
        <v>0</v>
      </c>
      <c r="AB15" s="43">
        <v>0</v>
      </c>
      <c r="AC15" s="20">
        <f>AE15</f>
        <v>0</v>
      </c>
      <c r="AD15" s="43">
        <v>0</v>
      </c>
      <c r="AE15" s="43">
        <v>0</v>
      </c>
      <c r="AF15" s="43">
        <v>0</v>
      </c>
      <c r="AG15" s="20">
        <f>AI15</f>
        <v>0</v>
      </c>
      <c r="AH15" s="43">
        <v>0</v>
      </c>
      <c r="AI15" s="43">
        <v>0</v>
      </c>
      <c r="AJ15" s="43">
        <v>0</v>
      </c>
      <c r="AK15" s="20">
        <f>AM15</f>
        <v>0</v>
      </c>
      <c r="AL15" s="43">
        <v>0</v>
      </c>
      <c r="AM15" s="43">
        <v>0</v>
      </c>
      <c r="AN15" s="43">
        <v>0</v>
      </c>
      <c r="AO15" s="20">
        <f>AQ15</f>
        <v>0</v>
      </c>
      <c r="AP15" s="43">
        <v>0</v>
      </c>
      <c r="AQ15" s="43">
        <v>0</v>
      </c>
      <c r="AR15" s="43">
        <v>0</v>
      </c>
      <c r="AS15" s="20">
        <f>AU15</f>
        <v>0</v>
      </c>
      <c r="AT15" s="43">
        <v>0</v>
      </c>
      <c r="AU15" s="43">
        <v>0</v>
      </c>
      <c r="AV15" s="43">
        <v>0</v>
      </c>
    </row>
    <row r="16" spans="1:51" s="9" customFormat="1" ht="53.25" customHeight="1" x14ac:dyDescent="0.25">
      <c r="A16" s="34" t="s">
        <v>37</v>
      </c>
      <c r="B16" s="31" t="s">
        <v>38</v>
      </c>
      <c r="C16" s="17"/>
      <c r="D16" s="17"/>
      <c r="E16" s="38">
        <f>E17+E21+E25+E37</f>
        <v>67388.600000000006</v>
      </c>
      <c r="F16" s="38">
        <f>SUM(F46:F47)</f>
        <v>0</v>
      </c>
      <c r="G16" s="38">
        <f>G17+G21+G25+G37</f>
        <v>67388.600000000006</v>
      </c>
      <c r="H16" s="38">
        <f>SUM(H46:H47)</f>
        <v>0</v>
      </c>
      <c r="I16" s="38">
        <f>I17+I21+I25+I37</f>
        <v>24636.5</v>
      </c>
      <c r="J16" s="38">
        <f>SUM(J46:J47)</f>
        <v>0</v>
      </c>
      <c r="K16" s="38">
        <f>K17+K21+K25+K37</f>
        <v>24636.5</v>
      </c>
      <c r="L16" s="38">
        <f t="shared" ref="L16:AV16" si="7">SUM(L46:L47)</f>
        <v>0</v>
      </c>
      <c r="M16" s="38">
        <f>M17+M21+M25+M37</f>
        <v>20397.699999999997</v>
      </c>
      <c r="N16" s="38">
        <f>N17+N21+N25+N37</f>
        <v>0</v>
      </c>
      <c r="O16" s="38">
        <f>O17+O21+O25+O37</f>
        <v>20397.699999999997</v>
      </c>
      <c r="P16" s="38">
        <f t="shared" ref="P16:S16" si="8">P17+P21+P25+P37</f>
        <v>0</v>
      </c>
      <c r="Q16" s="38">
        <f>Q17+Q21+Q25+Q37</f>
        <v>22354.400000000001</v>
      </c>
      <c r="R16" s="38">
        <f t="shared" si="8"/>
        <v>0</v>
      </c>
      <c r="S16" s="38">
        <f t="shared" si="8"/>
        <v>22354.400000000001</v>
      </c>
      <c r="T16" s="38">
        <f t="shared" si="7"/>
        <v>0</v>
      </c>
      <c r="U16" s="38">
        <f t="shared" si="7"/>
        <v>0</v>
      </c>
      <c r="V16" s="38">
        <f t="shared" si="7"/>
        <v>0</v>
      </c>
      <c r="W16" s="38">
        <f t="shared" si="7"/>
        <v>0</v>
      </c>
      <c r="X16" s="38">
        <f t="shared" si="7"/>
        <v>0</v>
      </c>
      <c r="Y16" s="38">
        <f t="shared" si="7"/>
        <v>0</v>
      </c>
      <c r="Z16" s="38">
        <f t="shared" si="7"/>
        <v>0</v>
      </c>
      <c r="AA16" s="38">
        <f t="shared" si="7"/>
        <v>0</v>
      </c>
      <c r="AB16" s="8">
        <f t="shared" si="7"/>
        <v>0</v>
      </c>
      <c r="AC16" s="8">
        <f t="shared" si="7"/>
        <v>0</v>
      </c>
      <c r="AD16" s="8">
        <f t="shared" si="7"/>
        <v>0</v>
      </c>
      <c r="AE16" s="8">
        <f t="shared" si="7"/>
        <v>0</v>
      </c>
      <c r="AF16" s="8">
        <f t="shared" si="7"/>
        <v>0</v>
      </c>
      <c r="AG16" s="8">
        <f t="shared" si="7"/>
        <v>0</v>
      </c>
      <c r="AH16" s="8">
        <f t="shared" si="7"/>
        <v>0</v>
      </c>
      <c r="AI16" s="8">
        <f t="shared" si="7"/>
        <v>0</v>
      </c>
      <c r="AJ16" s="8">
        <f t="shared" si="7"/>
        <v>0</v>
      </c>
      <c r="AK16" s="8">
        <f t="shared" si="7"/>
        <v>0</v>
      </c>
      <c r="AL16" s="8">
        <f t="shared" si="7"/>
        <v>0</v>
      </c>
      <c r="AM16" s="8">
        <f t="shared" si="7"/>
        <v>0</v>
      </c>
      <c r="AN16" s="8">
        <f t="shared" si="7"/>
        <v>0</v>
      </c>
      <c r="AO16" s="8">
        <f t="shared" si="7"/>
        <v>0</v>
      </c>
      <c r="AP16" s="8">
        <f t="shared" si="7"/>
        <v>0</v>
      </c>
      <c r="AQ16" s="8">
        <f t="shared" si="7"/>
        <v>0</v>
      </c>
      <c r="AR16" s="8">
        <f t="shared" si="7"/>
        <v>0</v>
      </c>
      <c r="AS16" s="8">
        <f t="shared" si="7"/>
        <v>0</v>
      </c>
      <c r="AT16" s="8">
        <f t="shared" si="7"/>
        <v>0</v>
      </c>
      <c r="AU16" s="8">
        <f t="shared" si="7"/>
        <v>0</v>
      </c>
      <c r="AV16" s="8">
        <f t="shared" si="7"/>
        <v>0</v>
      </c>
    </row>
    <row r="17" spans="1:48" s="9" customFormat="1" ht="35.25" customHeight="1" x14ac:dyDescent="0.25">
      <c r="A17" s="34" t="s">
        <v>39</v>
      </c>
      <c r="B17" s="33" t="s">
        <v>40</v>
      </c>
      <c r="C17" s="33"/>
      <c r="D17" s="33"/>
      <c r="E17" s="38">
        <f>SUM(E18:E20)</f>
        <v>31966.800000000003</v>
      </c>
      <c r="F17" s="38">
        <f>SUM(F47:F48)</f>
        <v>0</v>
      </c>
      <c r="G17" s="38">
        <f>SUM(G18:G20)</f>
        <v>31966.800000000003</v>
      </c>
      <c r="H17" s="38">
        <f>SUM(H47:H48)</f>
        <v>0</v>
      </c>
      <c r="I17" s="38">
        <f>SUM(I18:I20)</f>
        <v>11752.8</v>
      </c>
      <c r="J17" s="38">
        <f>SUM(J47:J48)</f>
        <v>0</v>
      </c>
      <c r="K17" s="38">
        <f>SUM(K18:K20)</f>
        <v>11752.8</v>
      </c>
      <c r="L17" s="38">
        <f t="shared" ref="L17:AV17" si="9">SUM(L47:L48)</f>
        <v>0</v>
      </c>
      <c r="M17" s="38">
        <f>SUM(M18:M20)</f>
        <v>9742</v>
      </c>
      <c r="N17" s="38">
        <f t="shared" si="9"/>
        <v>0</v>
      </c>
      <c r="O17" s="38">
        <f>SUM(O18:O20)</f>
        <v>9742</v>
      </c>
      <c r="P17" s="38">
        <f t="shared" si="9"/>
        <v>0</v>
      </c>
      <c r="Q17" s="38">
        <f t="shared" ref="Q17:R17" si="10">Q18+Q19+Q20</f>
        <v>10472</v>
      </c>
      <c r="R17" s="38">
        <f t="shared" si="10"/>
        <v>0</v>
      </c>
      <c r="S17" s="38">
        <f>S18+S19+S20</f>
        <v>10472</v>
      </c>
      <c r="T17" s="38">
        <f t="shared" si="9"/>
        <v>0</v>
      </c>
      <c r="U17" s="38">
        <f t="shared" si="9"/>
        <v>0</v>
      </c>
      <c r="V17" s="38">
        <f t="shared" si="9"/>
        <v>0</v>
      </c>
      <c r="W17" s="38">
        <f t="shared" si="9"/>
        <v>0</v>
      </c>
      <c r="X17" s="38">
        <f t="shared" si="9"/>
        <v>0</v>
      </c>
      <c r="Y17" s="38">
        <f t="shared" si="9"/>
        <v>0</v>
      </c>
      <c r="Z17" s="38">
        <f t="shared" si="9"/>
        <v>0</v>
      </c>
      <c r="AA17" s="38">
        <f t="shared" si="9"/>
        <v>0</v>
      </c>
      <c r="AB17" s="8">
        <f t="shared" si="9"/>
        <v>0</v>
      </c>
      <c r="AC17" s="8">
        <f t="shared" si="9"/>
        <v>0</v>
      </c>
      <c r="AD17" s="8">
        <f t="shared" si="9"/>
        <v>0</v>
      </c>
      <c r="AE17" s="8">
        <f t="shared" si="9"/>
        <v>0</v>
      </c>
      <c r="AF17" s="8">
        <f t="shared" si="9"/>
        <v>0</v>
      </c>
      <c r="AG17" s="8">
        <f t="shared" si="9"/>
        <v>0</v>
      </c>
      <c r="AH17" s="8">
        <f t="shared" si="9"/>
        <v>0</v>
      </c>
      <c r="AI17" s="8">
        <f t="shared" si="9"/>
        <v>0</v>
      </c>
      <c r="AJ17" s="8">
        <f t="shared" si="9"/>
        <v>0</v>
      </c>
      <c r="AK17" s="8">
        <f t="shared" si="9"/>
        <v>0</v>
      </c>
      <c r="AL17" s="8">
        <f t="shared" si="9"/>
        <v>0</v>
      </c>
      <c r="AM17" s="8">
        <f t="shared" si="9"/>
        <v>0</v>
      </c>
      <c r="AN17" s="8">
        <f t="shared" si="9"/>
        <v>0</v>
      </c>
      <c r="AO17" s="8">
        <f t="shared" si="9"/>
        <v>0</v>
      </c>
      <c r="AP17" s="8">
        <f t="shared" si="9"/>
        <v>0</v>
      </c>
      <c r="AQ17" s="8">
        <f t="shared" si="9"/>
        <v>0</v>
      </c>
      <c r="AR17" s="8">
        <f t="shared" si="9"/>
        <v>0</v>
      </c>
      <c r="AS17" s="8">
        <f t="shared" si="9"/>
        <v>0</v>
      </c>
      <c r="AT17" s="8">
        <f t="shared" si="9"/>
        <v>0</v>
      </c>
      <c r="AU17" s="8">
        <f t="shared" si="9"/>
        <v>0</v>
      </c>
      <c r="AV17" s="8">
        <f t="shared" si="9"/>
        <v>0</v>
      </c>
    </row>
    <row r="18" spans="1:48" ht="47.25" customHeight="1" x14ac:dyDescent="0.25">
      <c r="A18" s="10" t="s">
        <v>76</v>
      </c>
      <c r="B18" s="18" t="s">
        <v>103</v>
      </c>
      <c r="C18" s="17" t="s">
        <v>19</v>
      </c>
      <c r="D18" s="17" t="s">
        <v>50</v>
      </c>
      <c r="E18" s="41">
        <f>I18+M18+Q18+U18+Y18+AC18+AG18+AK18+AO18+AS18</f>
        <v>20760</v>
      </c>
      <c r="F18" s="40">
        <f t="shared" ref="F18:H20" si="11">J18+N18+R18+V18+Z18+AD18+AH18+AL18+AP18+AT18</f>
        <v>0</v>
      </c>
      <c r="G18" s="40">
        <f>K18+O18+S18+W18+AA18+AE18+AI18+AM18+AQ18+AU18</f>
        <v>20760</v>
      </c>
      <c r="H18" s="40">
        <f t="shared" si="11"/>
        <v>0</v>
      </c>
      <c r="I18" s="39">
        <f>K18</f>
        <v>8625</v>
      </c>
      <c r="J18" s="40">
        <v>0</v>
      </c>
      <c r="K18" s="40">
        <f>5891.4+3319.5-585.9</f>
        <v>8625</v>
      </c>
      <c r="L18" s="40">
        <v>0</v>
      </c>
      <c r="M18" s="39">
        <f>O18</f>
        <v>5807</v>
      </c>
      <c r="N18" s="40">
        <v>0</v>
      </c>
      <c r="O18" s="40">
        <f>6424.1-617.1</f>
        <v>5807</v>
      </c>
      <c r="P18" s="40">
        <v>0</v>
      </c>
      <c r="Q18" s="39">
        <f>S18</f>
        <v>6328</v>
      </c>
      <c r="R18" s="40">
        <v>0</v>
      </c>
      <c r="S18" s="40">
        <v>6328</v>
      </c>
      <c r="T18" s="40">
        <v>0</v>
      </c>
      <c r="U18" s="39">
        <f>W18</f>
        <v>0</v>
      </c>
      <c r="V18" s="40">
        <v>0</v>
      </c>
      <c r="W18" s="40">
        <v>0</v>
      </c>
      <c r="X18" s="40">
        <v>0</v>
      </c>
      <c r="Y18" s="39">
        <f>AA18</f>
        <v>0</v>
      </c>
      <c r="Z18" s="40">
        <v>0</v>
      </c>
      <c r="AA18" s="40">
        <v>0</v>
      </c>
      <c r="AB18" s="43">
        <v>0</v>
      </c>
      <c r="AC18" s="20">
        <f>AE18</f>
        <v>0</v>
      </c>
      <c r="AD18" s="43">
        <v>0</v>
      </c>
      <c r="AE18" s="43">
        <v>0</v>
      </c>
      <c r="AF18" s="43">
        <v>0</v>
      </c>
      <c r="AG18" s="20">
        <f>AI18</f>
        <v>0</v>
      </c>
      <c r="AH18" s="43">
        <v>0</v>
      </c>
      <c r="AI18" s="43">
        <v>0</v>
      </c>
      <c r="AJ18" s="43">
        <v>0</v>
      </c>
      <c r="AK18" s="20">
        <f>AM18</f>
        <v>0</v>
      </c>
      <c r="AL18" s="43">
        <v>0</v>
      </c>
      <c r="AM18" s="43">
        <v>0</v>
      </c>
      <c r="AN18" s="43">
        <v>0</v>
      </c>
      <c r="AO18" s="20">
        <f>AQ18</f>
        <v>0</v>
      </c>
      <c r="AP18" s="43">
        <v>0</v>
      </c>
      <c r="AQ18" s="43">
        <v>0</v>
      </c>
      <c r="AR18" s="43">
        <v>0</v>
      </c>
      <c r="AS18" s="20">
        <f>AU18</f>
        <v>0</v>
      </c>
      <c r="AT18" s="43">
        <v>0</v>
      </c>
      <c r="AU18" s="43">
        <v>0</v>
      </c>
      <c r="AV18" s="43">
        <v>0</v>
      </c>
    </row>
    <row r="19" spans="1:48" ht="47.25" customHeight="1" x14ac:dyDescent="0.25">
      <c r="A19" s="10" t="s">
        <v>77</v>
      </c>
      <c r="B19" s="18" t="s">
        <v>104</v>
      </c>
      <c r="C19" s="17" t="s">
        <v>19</v>
      </c>
      <c r="D19" s="17" t="s">
        <v>50</v>
      </c>
      <c r="E19" s="41">
        <f>I19+M19+Q19+U19+Y19+AC19+AG19+AK19+AO19+AS19</f>
        <v>4632.3999999999996</v>
      </c>
      <c r="F19" s="40">
        <f t="shared" si="11"/>
        <v>0</v>
      </c>
      <c r="G19" s="40">
        <f>K19+O19+S19+W19+AA19+AE19+AI19+AM19+AQ19+AU19</f>
        <v>4632.3999999999996</v>
      </c>
      <c r="H19" s="40">
        <f t="shared" si="11"/>
        <v>0</v>
      </c>
      <c r="I19" s="39">
        <f>K19</f>
        <v>1180.3</v>
      </c>
      <c r="J19" s="40">
        <v>0</v>
      </c>
      <c r="K19" s="40">
        <v>1180.3</v>
      </c>
      <c r="L19" s="40">
        <v>0</v>
      </c>
      <c r="M19" s="39">
        <f>O19</f>
        <v>1604.1</v>
      </c>
      <c r="N19" s="40">
        <v>0</v>
      </c>
      <c r="O19" s="40">
        <f>1876.1-272</f>
        <v>1604.1</v>
      </c>
      <c r="P19" s="40">
        <v>0</v>
      </c>
      <c r="Q19" s="39">
        <f>S19</f>
        <v>1848</v>
      </c>
      <c r="R19" s="40">
        <v>0</v>
      </c>
      <c r="S19" s="40">
        <v>1848</v>
      </c>
      <c r="T19" s="40">
        <v>0</v>
      </c>
      <c r="U19" s="39">
        <f>W19</f>
        <v>0</v>
      </c>
      <c r="V19" s="40">
        <v>0</v>
      </c>
      <c r="W19" s="40">
        <v>0</v>
      </c>
      <c r="X19" s="40">
        <v>0</v>
      </c>
      <c r="Y19" s="39">
        <f>AA19</f>
        <v>0</v>
      </c>
      <c r="Z19" s="40">
        <v>0</v>
      </c>
      <c r="AA19" s="40">
        <v>0</v>
      </c>
      <c r="AB19" s="43">
        <v>0</v>
      </c>
      <c r="AC19" s="20">
        <f>AE19</f>
        <v>0</v>
      </c>
      <c r="AD19" s="43">
        <v>0</v>
      </c>
      <c r="AE19" s="43">
        <v>0</v>
      </c>
      <c r="AF19" s="43">
        <v>0</v>
      </c>
      <c r="AG19" s="20">
        <f>AI19</f>
        <v>0</v>
      </c>
      <c r="AH19" s="43">
        <v>0</v>
      </c>
      <c r="AI19" s="43">
        <v>0</v>
      </c>
      <c r="AJ19" s="43">
        <v>0</v>
      </c>
      <c r="AK19" s="20">
        <f>AM19</f>
        <v>0</v>
      </c>
      <c r="AL19" s="43">
        <v>0</v>
      </c>
      <c r="AM19" s="43">
        <v>0</v>
      </c>
      <c r="AN19" s="43">
        <v>0</v>
      </c>
      <c r="AO19" s="20">
        <f>AQ19</f>
        <v>0</v>
      </c>
      <c r="AP19" s="43">
        <v>0</v>
      </c>
      <c r="AQ19" s="43">
        <v>0</v>
      </c>
      <c r="AR19" s="43">
        <v>0</v>
      </c>
      <c r="AS19" s="20">
        <f>AU19</f>
        <v>0</v>
      </c>
      <c r="AT19" s="43">
        <v>0</v>
      </c>
      <c r="AU19" s="43">
        <v>0</v>
      </c>
      <c r="AV19" s="43">
        <v>0</v>
      </c>
    </row>
    <row r="20" spans="1:48" ht="57" customHeight="1" x14ac:dyDescent="0.25">
      <c r="A20" s="10" t="s">
        <v>78</v>
      </c>
      <c r="B20" s="18" t="s">
        <v>74</v>
      </c>
      <c r="C20" s="17" t="s">
        <v>19</v>
      </c>
      <c r="D20" s="17" t="s">
        <v>91</v>
      </c>
      <c r="E20" s="41">
        <f>I20+M20+Q20+U20+Y20+AC20+AG20+AK20+AO20+AS20</f>
        <v>6574.4</v>
      </c>
      <c r="F20" s="40">
        <f t="shared" si="11"/>
        <v>0</v>
      </c>
      <c r="G20" s="40">
        <f t="shared" si="11"/>
        <v>6574.4</v>
      </c>
      <c r="H20" s="40">
        <f t="shared" si="11"/>
        <v>0</v>
      </c>
      <c r="I20" s="39">
        <f>K20</f>
        <v>1947.5</v>
      </c>
      <c r="J20" s="40">
        <v>0</v>
      </c>
      <c r="K20" s="40">
        <v>1947.5</v>
      </c>
      <c r="L20" s="40">
        <v>0</v>
      </c>
      <c r="M20" s="39">
        <f>O20</f>
        <v>2330.9</v>
      </c>
      <c r="N20" s="40">
        <v>0</v>
      </c>
      <c r="O20" s="40">
        <v>2330.9</v>
      </c>
      <c r="P20" s="40">
        <v>0</v>
      </c>
      <c r="Q20" s="39">
        <f>S20</f>
        <v>2296</v>
      </c>
      <c r="R20" s="40">
        <v>0</v>
      </c>
      <c r="S20" s="40">
        <v>2296</v>
      </c>
      <c r="T20" s="40">
        <v>0</v>
      </c>
      <c r="U20" s="39">
        <f>W20</f>
        <v>0</v>
      </c>
      <c r="V20" s="40">
        <v>0</v>
      </c>
      <c r="W20" s="40">
        <v>0</v>
      </c>
      <c r="X20" s="40">
        <v>0</v>
      </c>
      <c r="Y20" s="39">
        <f>AA20</f>
        <v>0</v>
      </c>
      <c r="Z20" s="40">
        <v>0</v>
      </c>
      <c r="AA20" s="40">
        <v>0</v>
      </c>
      <c r="AB20" s="43">
        <v>0</v>
      </c>
      <c r="AC20" s="20">
        <f>AE20</f>
        <v>0</v>
      </c>
      <c r="AD20" s="43">
        <v>0</v>
      </c>
      <c r="AE20" s="43">
        <v>0</v>
      </c>
      <c r="AF20" s="43">
        <v>0</v>
      </c>
      <c r="AG20" s="20">
        <f>AI20</f>
        <v>0</v>
      </c>
      <c r="AH20" s="43">
        <v>0</v>
      </c>
      <c r="AI20" s="43">
        <v>0</v>
      </c>
      <c r="AJ20" s="43">
        <v>0</v>
      </c>
      <c r="AK20" s="20">
        <f>AM20</f>
        <v>0</v>
      </c>
      <c r="AL20" s="43">
        <v>0</v>
      </c>
      <c r="AM20" s="43">
        <v>0</v>
      </c>
      <c r="AN20" s="43">
        <v>0</v>
      </c>
      <c r="AO20" s="20">
        <f>AQ20</f>
        <v>0</v>
      </c>
      <c r="AP20" s="43">
        <v>0</v>
      </c>
      <c r="AQ20" s="43">
        <v>0</v>
      </c>
      <c r="AR20" s="43">
        <v>0</v>
      </c>
      <c r="AS20" s="20">
        <f>AU20</f>
        <v>0</v>
      </c>
      <c r="AT20" s="43">
        <v>0</v>
      </c>
      <c r="AU20" s="43">
        <v>0</v>
      </c>
      <c r="AV20" s="43">
        <v>0</v>
      </c>
    </row>
    <row r="21" spans="1:48" s="9" customFormat="1" ht="35.25" customHeight="1" x14ac:dyDescent="0.25">
      <c r="A21" s="34" t="s">
        <v>41</v>
      </c>
      <c r="B21" s="35" t="s">
        <v>45</v>
      </c>
      <c r="C21" s="35"/>
      <c r="D21" s="35"/>
      <c r="E21" s="38">
        <f>E22+E23+E24</f>
        <v>7489.7</v>
      </c>
      <c r="F21" s="38">
        <f>SUM(F49:F50)</f>
        <v>0</v>
      </c>
      <c r="G21" s="38">
        <f>G22+G23+G24</f>
        <v>7489.7</v>
      </c>
      <c r="H21" s="38">
        <f>SUM(H49:H50)</f>
        <v>0</v>
      </c>
      <c r="I21" s="38">
        <f>I22+I23+I24</f>
        <v>6294.2</v>
      </c>
      <c r="J21" s="38">
        <f>SUM(J49:J50)</f>
        <v>0</v>
      </c>
      <c r="K21" s="38">
        <f>K22+K23+K24</f>
        <v>6294.2</v>
      </c>
      <c r="L21" s="38">
        <f t="shared" ref="L21:AV21" si="12">SUM(L49:L50)</f>
        <v>0</v>
      </c>
      <c r="M21" s="38">
        <f>SUM(M22:M24)</f>
        <v>1195.5</v>
      </c>
      <c r="N21" s="38">
        <f t="shared" ref="N21:P21" si="13">SUM(N22:N24)</f>
        <v>0</v>
      </c>
      <c r="O21" s="38">
        <f t="shared" si="13"/>
        <v>1195.5</v>
      </c>
      <c r="P21" s="38">
        <f t="shared" si="13"/>
        <v>0</v>
      </c>
      <c r="Q21" s="38">
        <f t="shared" si="12"/>
        <v>0</v>
      </c>
      <c r="R21" s="38">
        <f t="shared" si="12"/>
        <v>0</v>
      </c>
      <c r="S21" s="38">
        <f t="shared" si="12"/>
        <v>0</v>
      </c>
      <c r="T21" s="38">
        <f t="shared" si="12"/>
        <v>0</v>
      </c>
      <c r="U21" s="38">
        <f t="shared" si="12"/>
        <v>0</v>
      </c>
      <c r="V21" s="38">
        <f t="shared" si="12"/>
        <v>0</v>
      </c>
      <c r="W21" s="38">
        <f t="shared" si="12"/>
        <v>0</v>
      </c>
      <c r="X21" s="38">
        <f t="shared" si="12"/>
        <v>0</v>
      </c>
      <c r="Y21" s="38">
        <f t="shared" si="12"/>
        <v>0</v>
      </c>
      <c r="Z21" s="38">
        <f t="shared" si="12"/>
        <v>0</v>
      </c>
      <c r="AA21" s="38">
        <f t="shared" si="12"/>
        <v>0</v>
      </c>
      <c r="AB21" s="8">
        <f t="shared" si="12"/>
        <v>0</v>
      </c>
      <c r="AC21" s="8">
        <f t="shared" si="12"/>
        <v>0</v>
      </c>
      <c r="AD21" s="8">
        <f t="shared" si="12"/>
        <v>0</v>
      </c>
      <c r="AE21" s="8">
        <f t="shared" si="12"/>
        <v>0</v>
      </c>
      <c r="AF21" s="8">
        <f t="shared" si="12"/>
        <v>0</v>
      </c>
      <c r="AG21" s="8">
        <f t="shared" si="12"/>
        <v>0</v>
      </c>
      <c r="AH21" s="8">
        <f t="shared" si="12"/>
        <v>0</v>
      </c>
      <c r="AI21" s="8">
        <f t="shared" si="12"/>
        <v>0</v>
      </c>
      <c r="AJ21" s="8">
        <f t="shared" si="12"/>
        <v>0</v>
      </c>
      <c r="AK21" s="8">
        <f t="shared" si="12"/>
        <v>0</v>
      </c>
      <c r="AL21" s="8">
        <f t="shared" si="12"/>
        <v>0</v>
      </c>
      <c r="AM21" s="8">
        <f t="shared" si="12"/>
        <v>0</v>
      </c>
      <c r="AN21" s="8">
        <f t="shared" si="12"/>
        <v>0</v>
      </c>
      <c r="AO21" s="8">
        <f t="shared" si="12"/>
        <v>0</v>
      </c>
      <c r="AP21" s="8">
        <f t="shared" si="12"/>
        <v>0</v>
      </c>
      <c r="AQ21" s="8">
        <f t="shared" si="12"/>
        <v>0</v>
      </c>
      <c r="AR21" s="8">
        <f t="shared" si="12"/>
        <v>0</v>
      </c>
      <c r="AS21" s="8">
        <f t="shared" si="12"/>
        <v>0</v>
      </c>
      <c r="AT21" s="8">
        <f t="shared" si="12"/>
        <v>0</v>
      </c>
      <c r="AU21" s="8">
        <f t="shared" si="12"/>
        <v>0</v>
      </c>
      <c r="AV21" s="8">
        <f t="shared" si="12"/>
        <v>0</v>
      </c>
    </row>
    <row r="22" spans="1:48" ht="69.75" customHeight="1" x14ac:dyDescent="0.25">
      <c r="A22" s="10" t="s">
        <v>79</v>
      </c>
      <c r="B22" s="18" t="s">
        <v>42</v>
      </c>
      <c r="C22" s="17" t="s">
        <v>19</v>
      </c>
      <c r="D22" s="17" t="s">
        <v>50</v>
      </c>
      <c r="E22" s="40">
        <f>I22+M22+Q22+U22+Y22+AC22+AG22+AK22+AO22+AS22</f>
        <v>2034</v>
      </c>
      <c r="F22" s="40">
        <f>J22+N22+R22+V22+Z22+AD22+AH22+AL22+AP22+AT22</f>
        <v>0</v>
      </c>
      <c r="G22" s="40">
        <f>K22+O22+S22+W22+AA22+AE22+AI22+AM22+AQ22+AU22</f>
        <v>2034</v>
      </c>
      <c r="H22" s="40">
        <f>L22+P22+T22+X22+AB22+AF22+AJ22+AN22+AR22+AV22</f>
        <v>0</v>
      </c>
      <c r="I22" s="39">
        <f>K22</f>
        <v>2034</v>
      </c>
      <c r="J22" s="40">
        <v>0</v>
      </c>
      <c r="K22" s="40">
        <v>2034</v>
      </c>
      <c r="L22" s="40">
        <v>0</v>
      </c>
      <c r="M22" s="39">
        <f>O22</f>
        <v>0</v>
      </c>
      <c r="N22" s="40">
        <v>0</v>
      </c>
      <c r="O22" s="40">
        <v>0</v>
      </c>
      <c r="P22" s="40">
        <v>0</v>
      </c>
      <c r="Q22" s="39">
        <f>S22</f>
        <v>0</v>
      </c>
      <c r="R22" s="40">
        <v>0</v>
      </c>
      <c r="S22" s="40">
        <v>0</v>
      </c>
      <c r="T22" s="40">
        <v>0</v>
      </c>
      <c r="U22" s="39">
        <f>W22</f>
        <v>0</v>
      </c>
      <c r="V22" s="40">
        <v>0</v>
      </c>
      <c r="W22" s="40">
        <v>0</v>
      </c>
      <c r="X22" s="40">
        <v>0</v>
      </c>
      <c r="Y22" s="39">
        <f>AA22</f>
        <v>0</v>
      </c>
      <c r="Z22" s="40">
        <v>0</v>
      </c>
      <c r="AA22" s="40">
        <v>0</v>
      </c>
      <c r="AB22" s="43">
        <v>0</v>
      </c>
      <c r="AC22" s="20">
        <f>AE22</f>
        <v>0</v>
      </c>
      <c r="AD22" s="43">
        <v>0</v>
      </c>
      <c r="AE22" s="43">
        <v>0</v>
      </c>
      <c r="AF22" s="43">
        <v>0</v>
      </c>
      <c r="AG22" s="20">
        <f>AI22</f>
        <v>0</v>
      </c>
      <c r="AH22" s="43">
        <v>0</v>
      </c>
      <c r="AI22" s="43">
        <v>0</v>
      </c>
      <c r="AJ22" s="43">
        <v>0</v>
      </c>
      <c r="AK22" s="20">
        <f>AM22</f>
        <v>0</v>
      </c>
      <c r="AL22" s="43">
        <v>0</v>
      </c>
      <c r="AM22" s="43">
        <v>0</v>
      </c>
      <c r="AN22" s="43">
        <v>0</v>
      </c>
      <c r="AO22" s="20">
        <f>AQ22</f>
        <v>0</v>
      </c>
      <c r="AP22" s="43">
        <v>0</v>
      </c>
      <c r="AQ22" s="43">
        <v>0</v>
      </c>
      <c r="AR22" s="43">
        <v>0</v>
      </c>
      <c r="AS22" s="20">
        <f>AU22</f>
        <v>0</v>
      </c>
      <c r="AT22" s="43">
        <v>0</v>
      </c>
      <c r="AU22" s="43">
        <v>0</v>
      </c>
      <c r="AV22" s="43">
        <v>0</v>
      </c>
    </row>
    <row r="23" spans="1:48" ht="69.75" customHeight="1" x14ac:dyDescent="0.25">
      <c r="A23" s="10" t="s">
        <v>93</v>
      </c>
      <c r="B23" s="18" t="s">
        <v>96</v>
      </c>
      <c r="C23" s="17" t="s">
        <v>19</v>
      </c>
      <c r="D23" s="17" t="s">
        <v>50</v>
      </c>
      <c r="E23" s="40">
        <f>I23+M23+Q23+U23+Y23+AC23+AG23+AK23+AO23+AS23</f>
        <v>4956.3999999999996</v>
      </c>
      <c r="F23" s="40">
        <f>J23+N23+R23+V23+Z23+AD23+AH23+AL23+AP23+AT23</f>
        <v>0</v>
      </c>
      <c r="G23" s="40">
        <f>K23+O23</f>
        <v>4956.3999999999996</v>
      </c>
      <c r="H23" s="40">
        <f>L23+P23+T23+X23+AB23+AF23+AJ23+AN23+AR23+AV23</f>
        <v>0</v>
      </c>
      <c r="I23" s="39">
        <v>3760.9</v>
      </c>
      <c r="J23" s="40">
        <v>0</v>
      </c>
      <c r="K23" s="42">
        <v>3760.9</v>
      </c>
      <c r="L23" s="40">
        <v>0</v>
      </c>
      <c r="M23" s="40">
        <f>O23</f>
        <v>1195.5</v>
      </c>
      <c r="N23" s="40">
        <v>0</v>
      </c>
      <c r="O23" s="40">
        <v>1195.5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0</v>
      </c>
      <c r="AT23" s="43">
        <v>0</v>
      </c>
      <c r="AU23" s="43">
        <v>0</v>
      </c>
      <c r="AV23" s="43">
        <v>0</v>
      </c>
    </row>
    <row r="24" spans="1:48" ht="69" customHeight="1" x14ac:dyDescent="0.25">
      <c r="A24" s="10" t="s">
        <v>94</v>
      </c>
      <c r="B24" s="18" t="s">
        <v>95</v>
      </c>
      <c r="C24" s="17" t="s">
        <v>19</v>
      </c>
      <c r="D24" s="17" t="s">
        <v>50</v>
      </c>
      <c r="E24" s="40">
        <f>I24+M24+Q24+U24+Y24+AC24+AG24+AK24+AO24+AS24</f>
        <v>499.3</v>
      </c>
      <c r="F24" s="40">
        <v>0</v>
      </c>
      <c r="G24" s="40">
        <f>I24</f>
        <v>499.3</v>
      </c>
      <c r="H24" s="40">
        <v>0</v>
      </c>
      <c r="I24" s="39">
        <f>K24</f>
        <v>499.3</v>
      </c>
      <c r="J24" s="40">
        <v>0</v>
      </c>
      <c r="K24" s="40">
        <v>499.3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</row>
    <row r="25" spans="1:48" s="9" customFormat="1" ht="64.5" customHeight="1" x14ac:dyDescent="0.25">
      <c r="A25" s="34" t="s">
        <v>43</v>
      </c>
      <c r="B25" s="35" t="s">
        <v>62</v>
      </c>
      <c r="C25" s="35"/>
      <c r="D25" s="35"/>
      <c r="E25" s="38">
        <f t="shared" ref="E25:F25" si="14">SUM(E26:E36)</f>
        <v>23064.400000000001</v>
      </c>
      <c r="F25" s="38">
        <f t="shared" si="14"/>
        <v>0</v>
      </c>
      <c r="G25" s="38">
        <f>SUM(G26:G36)</f>
        <v>23064.400000000001</v>
      </c>
      <c r="H25" s="38">
        <f>SUM(H51:H52)</f>
        <v>0</v>
      </c>
      <c r="I25" s="38">
        <f>SUM(I26:I32)</f>
        <v>4350.1000000000004</v>
      </c>
      <c r="J25" s="38">
        <f>SUM(J51:J52)</f>
        <v>0</v>
      </c>
      <c r="K25" s="38">
        <f>SUM(K26:K32)</f>
        <v>4350.1000000000004</v>
      </c>
      <c r="L25" s="38">
        <f t="shared" ref="L25:AV25" si="15">SUM(L51:L52)</f>
        <v>0</v>
      </c>
      <c r="M25" s="38">
        <f>SUM(M26:M32)</f>
        <v>8469.1</v>
      </c>
      <c r="N25" s="38">
        <f t="shared" si="15"/>
        <v>0</v>
      </c>
      <c r="O25" s="38">
        <f>SUM(O26:O32)</f>
        <v>8469.1</v>
      </c>
      <c r="P25" s="38">
        <f t="shared" ref="P25:T25" si="16">SUM(P26:P32)</f>
        <v>0</v>
      </c>
      <c r="Q25" s="38">
        <f t="shared" ref="Q25:R25" si="17">SUM(Q26:Q36)</f>
        <v>10245.200000000001</v>
      </c>
      <c r="R25" s="38">
        <f t="shared" si="17"/>
        <v>0</v>
      </c>
      <c r="S25" s="38">
        <f>SUM(S26:S36)</f>
        <v>10245.200000000001</v>
      </c>
      <c r="T25" s="38">
        <f t="shared" si="16"/>
        <v>0</v>
      </c>
      <c r="U25" s="38">
        <f t="shared" si="15"/>
        <v>0</v>
      </c>
      <c r="V25" s="38">
        <f t="shared" si="15"/>
        <v>0</v>
      </c>
      <c r="W25" s="38">
        <f t="shared" si="15"/>
        <v>0</v>
      </c>
      <c r="X25" s="38">
        <f t="shared" si="15"/>
        <v>0</v>
      </c>
      <c r="Y25" s="38">
        <f t="shared" si="15"/>
        <v>0</v>
      </c>
      <c r="Z25" s="38">
        <f t="shared" si="15"/>
        <v>0</v>
      </c>
      <c r="AA25" s="38">
        <f t="shared" si="15"/>
        <v>0</v>
      </c>
      <c r="AB25" s="8">
        <f t="shared" si="15"/>
        <v>0</v>
      </c>
      <c r="AC25" s="8">
        <f t="shared" si="15"/>
        <v>0</v>
      </c>
      <c r="AD25" s="8">
        <f t="shared" si="15"/>
        <v>0</v>
      </c>
      <c r="AE25" s="8">
        <f t="shared" si="15"/>
        <v>0</v>
      </c>
      <c r="AF25" s="8">
        <f t="shared" si="15"/>
        <v>0</v>
      </c>
      <c r="AG25" s="8">
        <f t="shared" si="15"/>
        <v>0</v>
      </c>
      <c r="AH25" s="8">
        <f t="shared" si="15"/>
        <v>0</v>
      </c>
      <c r="AI25" s="8">
        <f t="shared" si="15"/>
        <v>0</v>
      </c>
      <c r="AJ25" s="8">
        <f t="shared" si="15"/>
        <v>0</v>
      </c>
      <c r="AK25" s="8">
        <f t="shared" si="15"/>
        <v>0</v>
      </c>
      <c r="AL25" s="8">
        <f t="shared" si="15"/>
        <v>0</v>
      </c>
      <c r="AM25" s="8">
        <f t="shared" si="15"/>
        <v>0</v>
      </c>
      <c r="AN25" s="8">
        <f t="shared" si="15"/>
        <v>0</v>
      </c>
      <c r="AO25" s="8">
        <f t="shared" si="15"/>
        <v>0</v>
      </c>
      <c r="AP25" s="8">
        <f t="shared" si="15"/>
        <v>0</v>
      </c>
      <c r="AQ25" s="8">
        <f t="shared" si="15"/>
        <v>0</v>
      </c>
      <c r="AR25" s="8">
        <f t="shared" si="15"/>
        <v>0</v>
      </c>
      <c r="AS25" s="8">
        <f t="shared" si="15"/>
        <v>0</v>
      </c>
      <c r="AT25" s="8">
        <f t="shared" si="15"/>
        <v>0</v>
      </c>
      <c r="AU25" s="8">
        <f t="shared" si="15"/>
        <v>0</v>
      </c>
      <c r="AV25" s="8">
        <f t="shared" si="15"/>
        <v>0</v>
      </c>
    </row>
    <row r="26" spans="1:48" ht="63" x14ac:dyDescent="0.25">
      <c r="A26" s="10" t="s">
        <v>44</v>
      </c>
      <c r="B26" s="18" t="s">
        <v>100</v>
      </c>
      <c r="C26" s="17" t="s">
        <v>19</v>
      </c>
      <c r="D26" s="17" t="s">
        <v>50</v>
      </c>
      <c r="E26" s="40">
        <f t="shared" ref="E26:J33" si="18">I26+M26+Q26+U26+Y26+AC26+AG26+AK26+AO26+AS26</f>
        <v>1470</v>
      </c>
      <c r="F26" s="40">
        <f t="shared" si="18"/>
        <v>0</v>
      </c>
      <c r="G26" s="40">
        <f t="shared" si="18"/>
        <v>1470</v>
      </c>
      <c r="H26" s="40">
        <f t="shared" si="18"/>
        <v>0</v>
      </c>
      <c r="I26" s="39">
        <f>K26</f>
        <v>1470</v>
      </c>
      <c r="J26" s="40">
        <v>0</v>
      </c>
      <c r="K26" s="40">
        <v>1470</v>
      </c>
      <c r="L26" s="40">
        <v>0</v>
      </c>
      <c r="M26" s="39">
        <f t="shared" ref="M26:M33" si="19">O26</f>
        <v>0</v>
      </c>
      <c r="N26" s="40">
        <v>0</v>
      </c>
      <c r="O26" s="40">
        <v>0</v>
      </c>
      <c r="P26" s="40">
        <v>0</v>
      </c>
      <c r="Q26" s="39">
        <f>S26</f>
        <v>0</v>
      </c>
      <c r="R26" s="40">
        <v>0</v>
      </c>
      <c r="S26" s="40">
        <v>0</v>
      </c>
      <c r="T26" s="40">
        <v>0</v>
      </c>
      <c r="U26" s="39">
        <f>W26</f>
        <v>0</v>
      </c>
      <c r="V26" s="40">
        <v>0</v>
      </c>
      <c r="W26" s="40">
        <v>0</v>
      </c>
      <c r="X26" s="40">
        <v>0</v>
      </c>
      <c r="Y26" s="39">
        <f>AA26</f>
        <v>0</v>
      </c>
      <c r="Z26" s="40">
        <v>0</v>
      </c>
      <c r="AA26" s="40">
        <v>0</v>
      </c>
      <c r="AB26" s="43">
        <v>0</v>
      </c>
      <c r="AC26" s="20">
        <f>AE26</f>
        <v>0</v>
      </c>
      <c r="AD26" s="43">
        <v>0</v>
      </c>
      <c r="AE26" s="43">
        <v>0</v>
      </c>
      <c r="AF26" s="43">
        <v>0</v>
      </c>
      <c r="AG26" s="20">
        <f>AI26</f>
        <v>0</v>
      </c>
      <c r="AH26" s="43">
        <v>0</v>
      </c>
      <c r="AI26" s="43">
        <v>0</v>
      </c>
      <c r="AJ26" s="43">
        <v>0</v>
      </c>
      <c r="AK26" s="20">
        <f>AM26</f>
        <v>0</v>
      </c>
      <c r="AL26" s="43">
        <v>0</v>
      </c>
      <c r="AM26" s="43">
        <v>0</v>
      </c>
      <c r="AN26" s="43">
        <v>0</v>
      </c>
      <c r="AO26" s="20">
        <f>AQ26</f>
        <v>0</v>
      </c>
      <c r="AP26" s="43">
        <v>0</v>
      </c>
      <c r="AQ26" s="43">
        <v>0</v>
      </c>
      <c r="AR26" s="43">
        <v>0</v>
      </c>
      <c r="AS26" s="20">
        <f>AU26</f>
        <v>0</v>
      </c>
      <c r="AT26" s="43">
        <v>0</v>
      </c>
      <c r="AU26" s="43">
        <v>0</v>
      </c>
      <c r="AV26" s="43">
        <v>0</v>
      </c>
    </row>
    <row r="27" spans="1:48" ht="31.5" x14ac:dyDescent="0.25">
      <c r="A27" s="10" t="s">
        <v>60</v>
      </c>
      <c r="B27" s="18" t="s">
        <v>101</v>
      </c>
      <c r="C27" s="17" t="s">
        <v>19</v>
      </c>
      <c r="D27" s="17" t="s">
        <v>50</v>
      </c>
      <c r="E27" s="40">
        <f t="shared" si="18"/>
        <v>1986.4</v>
      </c>
      <c r="F27" s="40">
        <f t="shared" si="18"/>
        <v>0</v>
      </c>
      <c r="G27" s="40">
        <f t="shared" si="18"/>
        <v>1986.4</v>
      </c>
      <c r="H27" s="40">
        <f t="shared" si="18"/>
        <v>0</v>
      </c>
      <c r="I27" s="39">
        <f>K27</f>
        <v>1986.4</v>
      </c>
      <c r="J27" s="40">
        <v>0</v>
      </c>
      <c r="K27" s="40">
        <v>1986.4</v>
      </c>
      <c r="L27" s="40">
        <v>0</v>
      </c>
      <c r="M27" s="39">
        <f t="shared" si="19"/>
        <v>0</v>
      </c>
      <c r="N27" s="40">
        <v>0</v>
      </c>
      <c r="O27" s="40">
        <v>0</v>
      </c>
      <c r="P27" s="40">
        <v>0</v>
      </c>
      <c r="Q27" s="39">
        <f>S27</f>
        <v>0</v>
      </c>
      <c r="R27" s="40">
        <v>0</v>
      </c>
      <c r="S27" s="40">
        <v>0</v>
      </c>
      <c r="T27" s="40">
        <v>0</v>
      </c>
      <c r="U27" s="39">
        <f>W27</f>
        <v>0</v>
      </c>
      <c r="V27" s="40">
        <v>0</v>
      </c>
      <c r="W27" s="40">
        <v>0</v>
      </c>
      <c r="X27" s="40">
        <v>0</v>
      </c>
      <c r="Y27" s="39">
        <f>AA27</f>
        <v>0</v>
      </c>
      <c r="Z27" s="40">
        <v>0</v>
      </c>
      <c r="AA27" s="40">
        <v>0</v>
      </c>
      <c r="AB27" s="43">
        <v>0</v>
      </c>
      <c r="AC27" s="20">
        <f>AE27</f>
        <v>0</v>
      </c>
      <c r="AD27" s="43">
        <v>0</v>
      </c>
      <c r="AE27" s="43">
        <v>0</v>
      </c>
      <c r="AF27" s="43">
        <v>0</v>
      </c>
      <c r="AG27" s="20">
        <f>AI27</f>
        <v>0</v>
      </c>
      <c r="AH27" s="43">
        <v>0</v>
      </c>
      <c r="AI27" s="43">
        <v>0</v>
      </c>
      <c r="AJ27" s="43">
        <v>0</v>
      </c>
      <c r="AK27" s="20">
        <f>AM27</f>
        <v>0</v>
      </c>
      <c r="AL27" s="43">
        <v>0</v>
      </c>
      <c r="AM27" s="43">
        <v>0</v>
      </c>
      <c r="AN27" s="43">
        <v>0</v>
      </c>
      <c r="AO27" s="20">
        <f>AQ27</f>
        <v>0</v>
      </c>
      <c r="AP27" s="43">
        <v>0</v>
      </c>
      <c r="AQ27" s="43">
        <v>0</v>
      </c>
      <c r="AR27" s="43">
        <v>0</v>
      </c>
      <c r="AS27" s="20">
        <f>AU27</f>
        <v>0</v>
      </c>
      <c r="AT27" s="43">
        <v>0</v>
      </c>
      <c r="AU27" s="43">
        <v>0</v>
      </c>
      <c r="AV27" s="43">
        <v>0</v>
      </c>
    </row>
    <row r="28" spans="1:48" ht="47.25" x14ac:dyDescent="0.25">
      <c r="A28" s="10" t="s">
        <v>61</v>
      </c>
      <c r="B28" s="18" t="s">
        <v>102</v>
      </c>
      <c r="C28" s="17" t="s">
        <v>19</v>
      </c>
      <c r="D28" s="17" t="s">
        <v>50</v>
      </c>
      <c r="E28" s="40">
        <f t="shared" si="18"/>
        <v>893.7</v>
      </c>
      <c r="F28" s="40">
        <f t="shared" si="18"/>
        <v>0</v>
      </c>
      <c r="G28" s="40">
        <f t="shared" si="18"/>
        <v>893.7</v>
      </c>
      <c r="H28" s="40">
        <f t="shared" si="18"/>
        <v>0</v>
      </c>
      <c r="I28" s="39">
        <f>K28</f>
        <v>893.7</v>
      </c>
      <c r="J28" s="40">
        <v>0</v>
      </c>
      <c r="K28" s="40">
        <v>893.7</v>
      </c>
      <c r="L28" s="40">
        <v>0</v>
      </c>
      <c r="M28" s="39">
        <f t="shared" si="19"/>
        <v>0</v>
      </c>
      <c r="N28" s="40">
        <v>0</v>
      </c>
      <c r="O28" s="40">
        <v>0</v>
      </c>
      <c r="P28" s="40">
        <v>0</v>
      </c>
      <c r="Q28" s="39">
        <f>S28</f>
        <v>0</v>
      </c>
      <c r="R28" s="40">
        <v>0</v>
      </c>
      <c r="S28" s="40">
        <v>0</v>
      </c>
      <c r="T28" s="40">
        <v>0</v>
      </c>
      <c r="U28" s="39">
        <f>W28</f>
        <v>0</v>
      </c>
      <c r="V28" s="40">
        <v>0</v>
      </c>
      <c r="W28" s="40">
        <v>0</v>
      </c>
      <c r="X28" s="40">
        <v>0</v>
      </c>
      <c r="Y28" s="39">
        <f>AA28</f>
        <v>0</v>
      </c>
      <c r="Z28" s="40">
        <v>0</v>
      </c>
      <c r="AA28" s="40">
        <v>0</v>
      </c>
      <c r="AB28" s="43">
        <v>0</v>
      </c>
      <c r="AC28" s="20">
        <f>AE28</f>
        <v>0</v>
      </c>
      <c r="AD28" s="43">
        <v>0</v>
      </c>
      <c r="AE28" s="43">
        <v>0</v>
      </c>
      <c r="AF28" s="43">
        <v>0</v>
      </c>
      <c r="AG28" s="20">
        <f>AI28</f>
        <v>0</v>
      </c>
      <c r="AH28" s="43">
        <v>0</v>
      </c>
      <c r="AI28" s="43">
        <v>0</v>
      </c>
      <c r="AJ28" s="43">
        <v>0</v>
      </c>
      <c r="AK28" s="20">
        <f>AM28</f>
        <v>0</v>
      </c>
      <c r="AL28" s="43">
        <v>0</v>
      </c>
      <c r="AM28" s="43">
        <v>0</v>
      </c>
      <c r="AN28" s="43">
        <v>0</v>
      </c>
      <c r="AO28" s="20">
        <f>AQ28</f>
        <v>0</v>
      </c>
      <c r="AP28" s="43">
        <v>0</v>
      </c>
      <c r="AQ28" s="43">
        <v>0</v>
      </c>
      <c r="AR28" s="43">
        <v>0</v>
      </c>
      <c r="AS28" s="20">
        <f>AU28</f>
        <v>0</v>
      </c>
      <c r="AT28" s="43">
        <v>0</v>
      </c>
      <c r="AU28" s="43">
        <v>0</v>
      </c>
      <c r="AV28" s="43">
        <v>0</v>
      </c>
    </row>
    <row r="29" spans="1:48" ht="47.25" x14ac:dyDescent="0.25">
      <c r="A29" s="10" t="s">
        <v>105</v>
      </c>
      <c r="B29" s="18" t="s">
        <v>116</v>
      </c>
      <c r="C29" s="17" t="s">
        <v>19</v>
      </c>
      <c r="D29" s="17" t="s">
        <v>91</v>
      </c>
      <c r="E29" s="40">
        <f t="shared" ref="E29:E34" si="20">G29</f>
        <v>1161.8999999999996</v>
      </c>
      <c r="F29" s="40">
        <f t="shared" si="18"/>
        <v>0</v>
      </c>
      <c r="G29" s="40">
        <f>I29+M29</f>
        <v>1161.8999999999996</v>
      </c>
      <c r="H29" s="40">
        <f>L29+P29+T29+X29+AB29+AF29+AJ29+AN29+AR29+AV29</f>
        <v>0</v>
      </c>
      <c r="I29" s="40">
        <v>0</v>
      </c>
      <c r="J29" s="40">
        <f t="shared" si="18"/>
        <v>0</v>
      </c>
      <c r="K29" s="40">
        <v>0</v>
      </c>
      <c r="L29" s="40">
        <f t="shared" ref="L29" si="21">P29+T29+X29+AB29+AF29+AJ29+AN29+AR29+AV29+AZ29</f>
        <v>0</v>
      </c>
      <c r="M29" s="39">
        <f t="shared" si="19"/>
        <v>1161.8999999999996</v>
      </c>
      <c r="N29" s="40">
        <v>0</v>
      </c>
      <c r="O29" s="40">
        <f>5975.9-4814</f>
        <v>1161.8999999999996</v>
      </c>
      <c r="P29" s="40">
        <v>0</v>
      </c>
      <c r="Q29" s="39">
        <f t="shared" ref="Q29:Q32" si="22">S29</f>
        <v>0</v>
      </c>
      <c r="R29" s="40">
        <v>0</v>
      </c>
      <c r="S29" s="40">
        <v>0</v>
      </c>
      <c r="T29" s="40">
        <v>0</v>
      </c>
      <c r="U29" s="39">
        <f t="shared" ref="U29:U33" si="23">W29</f>
        <v>0</v>
      </c>
      <c r="V29" s="40">
        <v>0</v>
      </c>
      <c r="W29" s="40">
        <v>0</v>
      </c>
      <c r="X29" s="40">
        <v>0</v>
      </c>
      <c r="Y29" s="39">
        <f t="shared" ref="Y29:Y33" si="24">AA29</f>
        <v>0</v>
      </c>
      <c r="Z29" s="40">
        <v>0</v>
      </c>
      <c r="AA29" s="40">
        <v>0</v>
      </c>
      <c r="AB29" s="43">
        <v>0</v>
      </c>
      <c r="AC29" s="20">
        <f t="shared" ref="AC29:AC45" si="25">AE29</f>
        <v>0</v>
      </c>
      <c r="AD29" s="43">
        <v>0</v>
      </c>
      <c r="AE29" s="43">
        <v>0</v>
      </c>
      <c r="AF29" s="43">
        <v>0</v>
      </c>
      <c r="AG29" s="20">
        <f t="shared" ref="AG29:AG45" si="26">AI29</f>
        <v>0</v>
      </c>
      <c r="AH29" s="43">
        <v>0</v>
      </c>
      <c r="AI29" s="43">
        <v>0</v>
      </c>
      <c r="AJ29" s="43">
        <v>0</v>
      </c>
      <c r="AK29" s="20">
        <f t="shared" ref="AK29:AK45" si="27">AM29</f>
        <v>0</v>
      </c>
      <c r="AL29" s="43">
        <v>0</v>
      </c>
      <c r="AM29" s="43">
        <v>0</v>
      </c>
      <c r="AN29" s="43">
        <v>0</v>
      </c>
      <c r="AO29" s="20">
        <f t="shared" ref="AO29:AO45" si="28">AQ29</f>
        <v>0</v>
      </c>
      <c r="AP29" s="43">
        <v>0</v>
      </c>
      <c r="AQ29" s="43">
        <v>0</v>
      </c>
      <c r="AR29" s="43">
        <v>0</v>
      </c>
      <c r="AS29" s="20">
        <f t="shared" ref="AS29:AS45" si="29">AU29</f>
        <v>0</v>
      </c>
      <c r="AT29" s="43">
        <v>0</v>
      </c>
      <c r="AU29" s="43">
        <v>0</v>
      </c>
      <c r="AV29" s="43">
        <v>0</v>
      </c>
    </row>
    <row r="30" spans="1:48" ht="47.25" x14ac:dyDescent="0.25">
      <c r="A30" s="10" t="s">
        <v>106</v>
      </c>
      <c r="B30" s="18" t="s">
        <v>107</v>
      </c>
      <c r="C30" s="17" t="s">
        <v>19</v>
      </c>
      <c r="D30" s="17" t="s">
        <v>91</v>
      </c>
      <c r="E30" s="40">
        <f t="shared" si="20"/>
        <v>333.7</v>
      </c>
      <c r="F30" s="40">
        <f t="shared" si="18"/>
        <v>0</v>
      </c>
      <c r="G30" s="40">
        <f>I30+M30</f>
        <v>333.7</v>
      </c>
      <c r="H30" s="40">
        <f>L30+P30+T30+X30+AB30+AF30+AJ30+AN30+AR30+AV30</f>
        <v>0</v>
      </c>
      <c r="I30" s="40">
        <v>0</v>
      </c>
      <c r="J30" s="40">
        <f t="shared" si="18"/>
        <v>0</v>
      </c>
      <c r="K30" s="40">
        <v>0</v>
      </c>
      <c r="L30" s="40">
        <v>0</v>
      </c>
      <c r="M30" s="39">
        <f t="shared" si="19"/>
        <v>333.7</v>
      </c>
      <c r="N30" s="40">
        <v>0</v>
      </c>
      <c r="O30" s="40">
        <v>333.7</v>
      </c>
      <c r="P30" s="40">
        <v>0</v>
      </c>
      <c r="Q30" s="39">
        <f t="shared" si="22"/>
        <v>0</v>
      </c>
      <c r="R30" s="40">
        <v>0</v>
      </c>
      <c r="S30" s="40">
        <v>0</v>
      </c>
      <c r="T30" s="40">
        <v>0</v>
      </c>
      <c r="U30" s="39">
        <f t="shared" si="23"/>
        <v>0</v>
      </c>
      <c r="V30" s="40">
        <v>0</v>
      </c>
      <c r="W30" s="40">
        <v>0</v>
      </c>
      <c r="X30" s="40">
        <v>0</v>
      </c>
      <c r="Y30" s="39">
        <f t="shared" si="24"/>
        <v>0</v>
      </c>
      <c r="Z30" s="40">
        <v>0</v>
      </c>
      <c r="AA30" s="40">
        <v>0</v>
      </c>
      <c r="AB30" s="43">
        <v>0</v>
      </c>
      <c r="AC30" s="20">
        <f t="shared" si="25"/>
        <v>0</v>
      </c>
      <c r="AD30" s="43">
        <v>0</v>
      </c>
      <c r="AE30" s="43">
        <v>0</v>
      </c>
      <c r="AF30" s="43">
        <v>0</v>
      </c>
      <c r="AG30" s="20">
        <f t="shared" si="26"/>
        <v>0</v>
      </c>
      <c r="AH30" s="43">
        <v>0</v>
      </c>
      <c r="AI30" s="43">
        <v>0</v>
      </c>
      <c r="AJ30" s="43">
        <v>0</v>
      </c>
      <c r="AK30" s="20">
        <f t="shared" si="27"/>
        <v>0</v>
      </c>
      <c r="AL30" s="43">
        <v>0</v>
      </c>
      <c r="AM30" s="43">
        <v>0</v>
      </c>
      <c r="AN30" s="43">
        <v>0</v>
      </c>
      <c r="AO30" s="20">
        <f t="shared" si="28"/>
        <v>0</v>
      </c>
      <c r="AP30" s="43">
        <v>0</v>
      </c>
      <c r="AQ30" s="43">
        <v>0</v>
      </c>
      <c r="AR30" s="43">
        <v>0</v>
      </c>
      <c r="AS30" s="20">
        <f t="shared" si="29"/>
        <v>0</v>
      </c>
      <c r="AT30" s="43">
        <v>0</v>
      </c>
      <c r="AU30" s="43">
        <v>0</v>
      </c>
      <c r="AV30" s="43">
        <v>0</v>
      </c>
    </row>
    <row r="31" spans="1:48" ht="47.25" x14ac:dyDescent="0.25">
      <c r="A31" s="10" t="s">
        <v>108</v>
      </c>
      <c r="B31" s="18" t="s">
        <v>111</v>
      </c>
      <c r="C31" s="17" t="s">
        <v>19</v>
      </c>
      <c r="D31" s="17" t="s">
        <v>50</v>
      </c>
      <c r="E31" s="40">
        <f t="shared" si="20"/>
        <v>368</v>
      </c>
      <c r="F31" s="40">
        <f t="shared" si="18"/>
        <v>0</v>
      </c>
      <c r="G31" s="40">
        <f>I31+M31</f>
        <v>368</v>
      </c>
      <c r="H31" s="40">
        <f t="shared" ref="H31:H33" si="30">L31+P31+T31+X31+AB31+AF31+AJ31+AN31+AR31+AV31</f>
        <v>0</v>
      </c>
      <c r="I31" s="40">
        <v>0</v>
      </c>
      <c r="J31" s="40">
        <f t="shared" si="18"/>
        <v>0</v>
      </c>
      <c r="K31" s="40">
        <v>0</v>
      </c>
      <c r="L31" s="40">
        <v>0</v>
      </c>
      <c r="M31" s="39">
        <f t="shared" si="19"/>
        <v>368</v>
      </c>
      <c r="N31" s="40">
        <v>0</v>
      </c>
      <c r="O31" s="40">
        <v>368</v>
      </c>
      <c r="P31" s="40">
        <v>0</v>
      </c>
      <c r="Q31" s="39">
        <f t="shared" si="22"/>
        <v>0</v>
      </c>
      <c r="R31" s="40">
        <v>0</v>
      </c>
      <c r="S31" s="40">
        <v>0</v>
      </c>
      <c r="T31" s="40">
        <v>0</v>
      </c>
      <c r="U31" s="39">
        <f t="shared" si="23"/>
        <v>0</v>
      </c>
      <c r="V31" s="40">
        <v>0</v>
      </c>
      <c r="W31" s="40">
        <v>0</v>
      </c>
      <c r="X31" s="40">
        <v>0</v>
      </c>
      <c r="Y31" s="39">
        <f t="shared" si="24"/>
        <v>0</v>
      </c>
      <c r="Z31" s="40">
        <v>0</v>
      </c>
      <c r="AA31" s="40">
        <v>0</v>
      </c>
      <c r="AB31" s="43">
        <v>0</v>
      </c>
      <c r="AC31" s="20">
        <f t="shared" si="25"/>
        <v>0</v>
      </c>
      <c r="AD31" s="43">
        <v>0</v>
      </c>
      <c r="AE31" s="43">
        <v>0</v>
      </c>
      <c r="AF31" s="43">
        <v>0</v>
      </c>
      <c r="AG31" s="20">
        <f t="shared" si="26"/>
        <v>0</v>
      </c>
      <c r="AH31" s="43">
        <v>0</v>
      </c>
      <c r="AI31" s="43">
        <v>0</v>
      </c>
      <c r="AJ31" s="43">
        <v>0</v>
      </c>
      <c r="AK31" s="20">
        <f t="shared" si="27"/>
        <v>0</v>
      </c>
      <c r="AL31" s="43">
        <v>0</v>
      </c>
      <c r="AM31" s="43">
        <v>0</v>
      </c>
      <c r="AN31" s="43">
        <v>0</v>
      </c>
      <c r="AO31" s="20">
        <f t="shared" si="28"/>
        <v>0</v>
      </c>
      <c r="AP31" s="43">
        <v>0</v>
      </c>
      <c r="AQ31" s="43">
        <v>0</v>
      </c>
      <c r="AR31" s="43">
        <v>0</v>
      </c>
      <c r="AS31" s="20">
        <f t="shared" si="29"/>
        <v>0</v>
      </c>
      <c r="AT31" s="43">
        <v>0</v>
      </c>
      <c r="AU31" s="43">
        <v>0</v>
      </c>
      <c r="AV31" s="43">
        <v>0</v>
      </c>
    </row>
    <row r="32" spans="1:48" ht="78.75" x14ac:dyDescent="0.25">
      <c r="A32" s="10" t="s">
        <v>109</v>
      </c>
      <c r="B32" s="18" t="s">
        <v>110</v>
      </c>
      <c r="C32" s="17" t="s">
        <v>19</v>
      </c>
      <c r="D32" s="17" t="s">
        <v>50</v>
      </c>
      <c r="E32" s="40">
        <f t="shared" si="20"/>
        <v>6605.5</v>
      </c>
      <c r="F32" s="40">
        <f t="shared" si="18"/>
        <v>0</v>
      </c>
      <c r="G32" s="40">
        <f>I32+M32+Q32</f>
        <v>6605.5</v>
      </c>
      <c r="H32" s="40">
        <f t="shared" si="30"/>
        <v>0</v>
      </c>
      <c r="I32" s="40">
        <v>0</v>
      </c>
      <c r="J32" s="40">
        <f t="shared" si="18"/>
        <v>0</v>
      </c>
      <c r="K32" s="40">
        <v>0</v>
      </c>
      <c r="L32" s="40">
        <v>0</v>
      </c>
      <c r="M32" s="39">
        <f t="shared" si="19"/>
        <v>6605.5</v>
      </c>
      <c r="N32" s="40">
        <v>0</v>
      </c>
      <c r="O32" s="40">
        <f>6821.5-216</f>
        <v>6605.5</v>
      </c>
      <c r="P32" s="40">
        <v>0</v>
      </c>
      <c r="Q32" s="39">
        <f t="shared" si="22"/>
        <v>0</v>
      </c>
      <c r="R32" s="40">
        <v>0</v>
      </c>
      <c r="S32" s="40">
        <v>0</v>
      </c>
      <c r="T32" s="40">
        <v>0</v>
      </c>
      <c r="U32" s="39">
        <f t="shared" si="23"/>
        <v>0</v>
      </c>
      <c r="V32" s="40">
        <v>0</v>
      </c>
      <c r="W32" s="40">
        <v>0</v>
      </c>
      <c r="X32" s="40">
        <v>0</v>
      </c>
      <c r="Y32" s="39">
        <f t="shared" si="24"/>
        <v>0</v>
      </c>
      <c r="Z32" s="40">
        <v>0</v>
      </c>
      <c r="AA32" s="40">
        <v>0</v>
      </c>
      <c r="AB32" s="43">
        <v>0</v>
      </c>
      <c r="AC32" s="20">
        <f t="shared" si="25"/>
        <v>0</v>
      </c>
      <c r="AD32" s="43">
        <v>0</v>
      </c>
      <c r="AE32" s="43">
        <v>0</v>
      </c>
      <c r="AF32" s="43">
        <v>0</v>
      </c>
      <c r="AG32" s="20">
        <f t="shared" si="26"/>
        <v>0</v>
      </c>
      <c r="AH32" s="43">
        <v>0</v>
      </c>
      <c r="AI32" s="43">
        <v>0</v>
      </c>
      <c r="AJ32" s="43">
        <v>0</v>
      </c>
      <c r="AK32" s="20">
        <f t="shared" si="27"/>
        <v>0</v>
      </c>
      <c r="AL32" s="43">
        <v>0</v>
      </c>
      <c r="AM32" s="43">
        <v>0</v>
      </c>
      <c r="AN32" s="43">
        <v>0</v>
      </c>
      <c r="AO32" s="20">
        <f t="shared" si="28"/>
        <v>0</v>
      </c>
      <c r="AP32" s="43">
        <v>0</v>
      </c>
      <c r="AQ32" s="43">
        <v>0</v>
      </c>
      <c r="AR32" s="43">
        <v>0</v>
      </c>
      <c r="AS32" s="20">
        <f t="shared" si="29"/>
        <v>0</v>
      </c>
      <c r="AT32" s="43">
        <v>0</v>
      </c>
      <c r="AU32" s="43">
        <v>0</v>
      </c>
      <c r="AV32" s="43">
        <v>0</v>
      </c>
    </row>
    <row r="33" spans="1:50" ht="47.25" x14ac:dyDescent="0.25">
      <c r="A33" s="10" t="s">
        <v>115</v>
      </c>
      <c r="B33" s="18" t="s">
        <v>114</v>
      </c>
      <c r="C33" s="17" t="s">
        <v>19</v>
      </c>
      <c r="D33" s="17" t="s">
        <v>91</v>
      </c>
      <c r="E33" s="40">
        <f t="shared" si="20"/>
        <v>4758.7</v>
      </c>
      <c r="F33" s="40">
        <f t="shared" si="18"/>
        <v>0</v>
      </c>
      <c r="G33" s="40">
        <f>I33+M33+Q33</f>
        <v>4758.7</v>
      </c>
      <c r="H33" s="40">
        <f t="shared" si="30"/>
        <v>0</v>
      </c>
      <c r="I33" s="40">
        <v>0</v>
      </c>
      <c r="J33" s="40">
        <f t="shared" si="18"/>
        <v>0</v>
      </c>
      <c r="K33" s="40">
        <v>0</v>
      </c>
      <c r="L33" s="40">
        <v>0</v>
      </c>
      <c r="M33" s="39">
        <f t="shared" si="19"/>
        <v>0</v>
      </c>
      <c r="N33" s="40">
        <v>0</v>
      </c>
      <c r="O33" s="40">
        <v>0</v>
      </c>
      <c r="P33" s="40">
        <v>0</v>
      </c>
      <c r="Q33" s="39">
        <f>S33+R33</f>
        <v>4758.7</v>
      </c>
      <c r="R33" s="40">
        <v>0</v>
      </c>
      <c r="S33" s="40">
        <f>5761.7-1003</f>
        <v>4758.7</v>
      </c>
      <c r="T33" s="40">
        <v>0</v>
      </c>
      <c r="U33" s="39">
        <f t="shared" si="23"/>
        <v>0</v>
      </c>
      <c r="V33" s="40">
        <v>0</v>
      </c>
      <c r="W33" s="40">
        <v>0</v>
      </c>
      <c r="X33" s="40">
        <v>0</v>
      </c>
      <c r="Y33" s="39">
        <f t="shared" si="24"/>
        <v>0</v>
      </c>
      <c r="Z33" s="40">
        <v>0</v>
      </c>
      <c r="AA33" s="40">
        <v>0</v>
      </c>
      <c r="AB33" s="43">
        <v>0</v>
      </c>
      <c r="AC33" s="20">
        <f t="shared" si="25"/>
        <v>0</v>
      </c>
      <c r="AD33" s="43">
        <v>0</v>
      </c>
      <c r="AE33" s="43">
        <v>0</v>
      </c>
      <c r="AF33" s="43">
        <v>0</v>
      </c>
      <c r="AG33" s="20">
        <f t="shared" si="26"/>
        <v>0</v>
      </c>
      <c r="AH33" s="43">
        <v>0</v>
      </c>
      <c r="AI33" s="43">
        <v>0</v>
      </c>
      <c r="AJ33" s="43">
        <v>0</v>
      </c>
      <c r="AK33" s="20">
        <f t="shared" si="27"/>
        <v>0</v>
      </c>
      <c r="AL33" s="43">
        <v>0</v>
      </c>
      <c r="AM33" s="43">
        <v>0</v>
      </c>
      <c r="AN33" s="43">
        <v>0</v>
      </c>
      <c r="AO33" s="20">
        <f t="shared" si="28"/>
        <v>0</v>
      </c>
      <c r="AP33" s="43">
        <v>0</v>
      </c>
      <c r="AQ33" s="43">
        <v>0</v>
      </c>
      <c r="AR33" s="43">
        <v>0</v>
      </c>
      <c r="AS33" s="20">
        <f t="shared" si="29"/>
        <v>0</v>
      </c>
      <c r="AT33" s="43">
        <v>0</v>
      </c>
      <c r="AU33" s="43">
        <v>0</v>
      </c>
      <c r="AV33" s="43">
        <v>0</v>
      </c>
    </row>
    <row r="34" spans="1:50" ht="54" customHeight="1" x14ac:dyDescent="0.25">
      <c r="A34" s="10" t="s">
        <v>122</v>
      </c>
      <c r="B34" s="18" t="s">
        <v>123</v>
      </c>
      <c r="C34" s="17" t="s">
        <v>19</v>
      </c>
      <c r="D34" s="17" t="s">
        <v>91</v>
      </c>
      <c r="E34" s="40">
        <f t="shared" si="20"/>
        <v>2577</v>
      </c>
      <c r="F34" s="40">
        <v>0</v>
      </c>
      <c r="G34" s="40">
        <f>S34</f>
        <v>2577</v>
      </c>
      <c r="H34" s="40">
        <v>0</v>
      </c>
      <c r="I34" s="40">
        <v>0</v>
      </c>
      <c r="J34" s="40">
        <f t="shared" ref="J34:J35" si="31">N34+R34+V34+Z34+AD34+AH34+AL34+AP34+AT34+AX34</f>
        <v>0</v>
      </c>
      <c r="K34" s="40">
        <v>0</v>
      </c>
      <c r="L34" s="40">
        <v>0</v>
      </c>
      <c r="M34" s="39">
        <f t="shared" ref="M34" si="32">O34</f>
        <v>0</v>
      </c>
      <c r="N34" s="40">
        <v>0</v>
      </c>
      <c r="O34" s="40">
        <v>0</v>
      </c>
      <c r="P34" s="40">
        <v>0</v>
      </c>
      <c r="Q34" s="40">
        <v>2577</v>
      </c>
      <c r="R34" s="40">
        <v>0</v>
      </c>
      <c r="S34" s="40">
        <v>2577</v>
      </c>
      <c r="T34" s="40">
        <v>0</v>
      </c>
      <c r="U34" s="39">
        <v>0</v>
      </c>
      <c r="V34" s="40">
        <v>0</v>
      </c>
      <c r="W34" s="40">
        <v>0</v>
      </c>
      <c r="X34" s="40">
        <v>0</v>
      </c>
      <c r="Y34" s="39">
        <v>0</v>
      </c>
      <c r="Z34" s="40">
        <v>0</v>
      </c>
      <c r="AA34" s="40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</row>
    <row r="35" spans="1:50" ht="54" customHeight="1" x14ac:dyDescent="0.25">
      <c r="A35" s="10" t="s">
        <v>124</v>
      </c>
      <c r="B35" s="60" t="s">
        <v>125</v>
      </c>
      <c r="C35" s="17" t="s">
        <v>19</v>
      </c>
      <c r="D35" s="17" t="s">
        <v>50</v>
      </c>
      <c r="E35" s="40">
        <f>F35+G35+H35</f>
        <v>1797</v>
      </c>
      <c r="F35" s="40">
        <v>0</v>
      </c>
      <c r="G35" s="40">
        <v>1797</v>
      </c>
      <c r="H35" s="40">
        <v>0</v>
      </c>
      <c r="I35" s="40">
        <v>0</v>
      </c>
      <c r="J35" s="40">
        <f t="shared" si="31"/>
        <v>0</v>
      </c>
      <c r="K35" s="40">
        <v>0</v>
      </c>
      <c r="L35" s="40">
        <v>0</v>
      </c>
      <c r="M35" s="39">
        <v>0</v>
      </c>
      <c r="N35" s="40">
        <v>0</v>
      </c>
      <c r="O35" s="40">
        <v>0</v>
      </c>
      <c r="P35" s="40">
        <v>0</v>
      </c>
      <c r="Q35" s="40">
        <f>T35+S35+R35</f>
        <v>1797</v>
      </c>
      <c r="R35" s="40">
        <v>0</v>
      </c>
      <c r="S35" s="40">
        <v>1797</v>
      </c>
      <c r="T35" s="40">
        <v>0</v>
      </c>
      <c r="U35" s="39">
        <v>0</v>
      </c>
      <c r="V35" s="40">
        <v>0</v>
      </c>
      <c r="W35" s="40">
        <v>0</v>
      </c>
      <c r="X35" s="40">
        <v>0</v>
      </c>
      <c r="Y35" s="39">
        <v>0</v>
      </c>
      <c r="Z35" s="40">
        <v>0</v>
      </c>
      <c r="AA35" s="40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</row>
    <row r="36" spans="1:50" ht="49.5" customHeight="1" x14ac:dyDescent="0.25">
      <c r="A36" s="51" t="s">
        <v>127</v>
      </c>
      <c r="B36" s="58" t="s">
        <v>126</v>
      </c>
      <c r="C36" s="52" t="s">
        <v>19</v>
      </c>
      <c r="D36" s="52" t="s">
        <v>50</v>
      </c>
      <c r="E36" s="53">
        <f>G36</f>
        <v>1112.5</v>
      </c>
      <c r="F36" s="53">
        <v>0</v>
      </c>
      <c r="G36" s="53">
        <f>S36</f>
        <v>1112.5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4">
        <v>0</v>
      </c>
      <c r="N36" s="53">
        <v>0</v>
      </c>
      <c r="O36" s="53">
        <v>0</v>
      </c>
      <c r="P36" s="53">
        <v>0</v>
      </c>
      <c r="Q36" s="53">
        <f>S36</f>
        <v>1112.5</v>
      </c>
      <c r="R36" s="53">
        <v>0</v>
      </c>
      <c r="S36" s="53">
        <v>1112.5</v>
      </c>
      <c r="T36" s="53"/>
      <c r="U36" s="54"/>
      <c r="V36" s="53"/>
      <c r="W36" s="53"/>
      <c r="X36" s="53"/>
      <c r="Y36" s="54"/>
      <c r="Z36" s="53"/>
      <c r="AA36" s="53"/>
      <c r="AB36" s="55">
        <v>0</v>
      </c>
      <c r="AC36" s="55">
        <v>0</v>
      </c>
      <c r="AD36" s="55">
        <v>0</v>
      </c>
      <c r="AE36" s="55">
        <v>0</v>
      </c>
      <c r="AF36" s="55">
        <v>0</v>
      </c>
      <c r="AG36" s="55">
        <v>0</v>
      </c>
      <c r="AH36" s="55">
        <v>0</v>
      </c>
      <c r="AI36" s="55">
        <v>0</v>
      </c>
      <c r="AJ36" s="55">
        <v>0</v>
      </c>
      <c r="AK36" s="55">
        <v>0</v>
      </c>
      <c r="AL36" s="55">
        <v>0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</row>
    <row r="37" spans="1:50" s="9" customFormat="1" ht="35.25" customHeight="1" x14ac:dyDescent="0.25">
      <c r="A37" s="34" t="s">
        <v>56</v>
      </c>
      <c r="B37" s="76" t="s">
        <v>57</v>
      </c>
      <c r="C37" s="76"/>
      <c r="D37" s="76"/>
      <c r="E37" s="38">
        <f>SUM(E38:E39)</f>
        <v>4867.7000000000007</v>
      </c>
      <c r="F37" s="38">
        <f>SUM(F53:F54)</f>
        <v>0</v>
      </c>
      <c r="G37" s="38">
        <f>SUM(G38:G39)</f>
        <v>4867.7000000000007</v>
      </c>
      <c r="H37" s="38">
        <f>SUM(H53:H54)</f>
        <v>0</v>
      </c>
      <c r="I37" s="38">
        <f>SUM(I38:I39)</f>
        <v>2239.3999999999996</v>
      </c>
      <c r="J37" s="38">
        <f>SUM(J53:J54)</f>
        <v>0</v>
      </c>
      <c r="K37" s="38">
        <f>SUM(K38:K39)</f>
        <v>2239.3999999999996</v>
      </c>
      <c r="L37" s="38">
        <f t="shared" ref="L37:AA37" si="33">SUM(L53:L54)</f>
        <v>0</v>
      </c>
      <c r="M37" s="38">
        <f>M38+M39</f>
        <v>991.1</v>
      </c>
      <c r="N37" s="38">
        <f t="shared" si="33"/>
        <v>0</v>
      </c>
      <c r="O37" s="38">
        <f>O38+O39</f>
        <v>991.1</v>
      </c>
      <c r="P37" s="38">
        <f t="shared" si="33"/>
        <v>0</v>
      </c>
      <c r="Q37" s="38">
        <f t="shared" ref="Q37:R37" si="34">Q38+Q39</f>
        <v>1637.2</v>
      </c>
      <c r="R37" s="38">
        <f t="shared" si="34"/>
        <v>0</v>
      </c>
      <c r="S37" s="38">
        <f>S38+S39</f>
        <v>1637.2</v>
      </c>
      <c r="T37" s="38">
        <f t="shared" si="33"/>
        <v>0</v>
      </c>
      <c r="U37" s="38">
        <f t="shared" si="33"/>
        <v>0</v>
      </c>
      <c r="V37" s="38">
        <f t="shared" si="33"/>
        <v>0</v>
      </c>
      <c r="W37" s="38">
        <f t="shared" si="33"/>
        <v>0</v>
      </c>
      <c r="X37" s="38">
        <f t="shared" si="33"/>
        <v>0</v>
      </c>
      <c r="Y37" s="38">
        <f t="shared" si="33"/>
        <v>0</v>
      </c>
      <c r="Z37" s="38">
        <f t="shared" si="33"/>
        <v>0</v>
      </c>
      <c r="AA37" s="38">
        <f t="shared" si="33"/>
        <v>0</v>
      </c>
      <c r="AB37" s="43">
        <v>0</v>
      </c>
      <c r="AC37" s="20">
        <f t="shared" si="25"/>
        <v>0</v>
      </c>
      <c r="AD37" s="43">
        <v>0</v>
      </c>
      <c r="AE37" s="43">
        <v>0</v>
      </c>
      <c r="AF37" s="43">
        <v>0</v>
      </c>
      <c r="AG37" s="20">
        <f t="shared" si="26"/>
        <v>0</v>
      </c>
      <c r="AH37" s="43">
        <v>0</v>
      </c>
      <c r="AI37" s="43">
        <v>0</v>
      </c>
      <c r="AJ37" s="43">
        <v>0</v>
      </c>
      <c r="AK37" s="20">
        <f t="shared" si="27"/>
        <v>0</v>
      </c>
      <c r="AL37" s="43">
        <v>0</v>
      </c>
      <c r="AM37" s="43">
        <v>0</v>
      </c>
      <c r="AN37" s="43">
        <v>0</v>
      </c>
      <c r="AO37" s="20">
        <f t="shared" si="28"/>
        <v>0</v>
      </c>
      <c r="AP37" s="43">
        <v>0</v>
      </c>
      <c r="AQ37" s="43">
        <v>0</v>
      </c>
      <c r="AR37" s="43">
        <v>0</v>
      </c>
      <c r="AS37" s="20">
        <f t="shared" si="29"/>
        <v>0</v>
      </c>
      <c r="AT37" s="43">
        <v>0</v>
      </c>
      <c r="AU37" s="43">
        <v>0</v>
      </c>
      <c r="AV37" s="43">
        <v>0</v>
      </c>
      <c r="AW37" s="1"/>
      <c r="AX37" s="1"/>
    </row>
    <row r="38" spans="1:50" ht="75.75" customHeight="1" x14ac:dyDescent="0.25">
      <c r="A38" s="10" t="s">
        <v>59</v>
      </c>
      <c r="B38" s="18" t="s">
        <v>58</v>
      </c>
      <c r="C38" s="17" t="s">
        <v>19</v>
      </c>
      <c r="D38" s="17" t="s">
        <v>50</v>
      </c>
      <c r="E38" s="40">
        <f t="shared" ref="E38:H39" si="35">I38+M38+Q38+U38+Y38+AC38+AG38+AK38+AO38+AS38</f>
        <v>1156.5999999999999</v>
      </c>
      <c r="F38" s="40">
        <f t="shared" si="35"/>
        <v>0</v>
      </c>
      <c r="G38" s="40">
        <f t="shared" si="35"/>
        <v>1156.5999999999999</v>
      </c>
      <c r="H38" s="40">
        <f t="shared" si="35"/>
        <v>0</v>
      </c>
      <c r="I38" s="39">
        <f>K38</f>
        <v>1156.5999999999999</v>
      </c>
      <c r="J38" s="40">
        <v>0</v>
      </c>
      <c r="K38" s="40">
        <v>1156.5999999999999</v>
      </c>
      <c r="L38" s="40">
        <v>0</v>
      </c>
      <c r="M38" s="39">
        <f>O38</f>
        <v>0</v>
      </c>
      <c r="N38" s="40">
        <v>0</v>
      </c>
      <c r="O38" s="41">
        <v>0</v>
      </c>
      <c r="P38" s="40">
        <v>0</v>
      </c>
      <c r="Q38" s="39">
        <f>S38</f>
        <v>0</v>
      </c>
      <c r="R38" s="40">
        <v>0</v>
      </c>
      <c r="S38" s="40">
        <v>0</v>
      </c>
      <c r="T38" s="40">
        <v>0</v>
      </c>
      <c r="U38" s="39">
        <f>W38</f>
        <v>0</v>
      </c>
      <c r="V38" s="40">
        <v>0</v>
      </c>
      <c r="W38" s="40">
        <v>0</v>
      </c>
      <c r="X38" s="40">
        <v>0</v>
      </c>
      <c r="Y38" s="39">
        <f>AA38</f>
        <v>0</v>
      </c>
      <c r="Z38" s="40">
        <v>0</v>
      </c>
      <c r="AA38" s="40">
        <v>0</v>
      </c>
      <c r="AB38" s="43">
        <v>0</v>
      </c>
      <c r="AC38" s="20">
        <f t="shared" si="25"/>
        <v>0</v>
      </c>
      <c r="AD38" s="43">
        <v>0</v>
      </c>
      <c r="AE38" s="43">
        <v>0</v>
      </c>
      <c r="AF38" s="43">
        <v>0</v>
      </c>
      <c r="AG38" s="20">
        <f t="shared" si="26"/>
        <v>0</v>
      </c>
      <c r="AH38" s="43">
        <v>0</v>
      </c>
      <c r="AI38" s="43">
        <v>0</v>
      </c>
      <c r="AJ38" s="43">
        <v>0</v>
      </c>
      <c r="AK38" s="20">
        <f t="shared" si="27"/>
        <v>0</v>
      </c>
      <c r="AL38" s="43">
        <v>0</v>
      </c>
      <c r="AM38" s="43">
        <v>0</v>
      </c>
      <c r="AN38" s="43">
        <v>0</v>
      </c>
      <c r="AO38" s="20">
        <f t="shared" si="28"/>
        <v>0</v>
      </c>
      <c r="AP38" s="43">
        <v>0</v>
      </c>
      <c r="AQ38" s="43">
        <v>0</v>
      </c>
      <c r="AR38" s="43">
        <v>0</v>
      </c>
      <c r="AS38" s="20">
        <f t="shared" si="29"/>
        <v>0</v>
      </c>
      <c r="AT38" s="43">
        <v>0</v>
      </c>
      <c r="AU38" s="43">
        <v>0</v>
      </c>
      <c r="AV38" s="43">
        <v>0</v>
      </c>
    </row>
    <row r="39" spans="1:50" ht="63.75" customHeight="1" x14ac:dyDescent="0.25">
      <c r="A39" s="51" t="s">
        <v>75</v>
      </c>
      <c r="B39" s="56" t="s">
        <v>113</v>
      </c>
      <c r="C39" s="52" t="s">
        <v>19</v>
      </c>
      <c r="D39" s="52" t="s">
        <v>50</v>
      </c>
      <c r="E39" s="53">
        <f>I39+M39+Q39+U39+Y39+AC39+AG39+AK39+AO39+AS39</f>
        <v>3711.1000000000004</v>
      </c>
      <c r="F39" s="53">
        <f t="shared" si="35"/>
        <v>0</v>
      </c>
      <c r="G39" s="53">
        <f t="shared" si="35"/>
        <v>3711.1000000000004</v>
      </c>
      <c r="H39" s="53">
        <f t="shared" si="35"/>
        <v>0</v>
      </c>
      <c r="I39" s="54">
        <f>K39</f>
        <v>1082.8</v>
      </c>
      <c r="J39" s="53">
        <v>0</v>
      </c>
      <c r="K39" s="53">
        <v>1082.8</v>
      </c>
      <c r="L39" s="53">
        <v>0</v>
      </c>
      <c r="M39" s="54">
        <f>O39+N39</f>
        <v>991.1</v>
      </c>
      <c r="N39" s="53">
        <v>0</v>
      </c>
      <c r="O39" s="53">
        <v>991.1</v>
      </c>
      <c r="P39" s="53">
        <v>0</v>
      </c>
      <c r="Q39" s="54">
        <f>S39</f>
        <v>1637.2</v>
      </c>
      <c r="R39" s="53">
        <v>0</v>
      </c>
      <c r="S39" s="53">
        <f>981.2+656</f>
        <v>1637.2</v>
      </c>
      <c r="T39" s="53">
        <v>0</v>
      </c>
      <c r="U39" s="54">
        <f>W39</f>
        <v>0</v>
      </c>
      <c r="V39" s="53">
        <v>0</v>
      </c>
      <c r="W39" s="53">
        <v>0</v>
      </c>
      <c r="X39" s="53">
        <v>0</v>
      </c>
      <c r="Y39" s="54">
        <f>AA39</f>
        <v>0</v>
      </c>
      <c r="Z39" s="53">
        <v>0</v>
      </c>
      <c r="AA39" s="53">
        <v>0</v>
      </c>
      <c r="AB39" s="55">
        <v>0</v>
      </c>
      <c r="AC39" s="57">
        <f t="shared" si="25"/>
        <v>0</v>
      </c>
      <c r="AD39" s="55">
        <v>0</v>
      </c>
      <c r="AE39" s="55">
        <v>0</v>
      </c>
      <c r="AF39" s="55">
        <v>0</v>
      </c>
      <c r="AG39" s="57">
        <f t="shared" si="26"/>
        <v>0</v>
      </c>
      <c r="AH39" s="55">
        <v>0</v>
      </c>
      <c r="AI39" s="55">
        <v>0</v>
      </c>
      <c r="AJ39" s="55">
        <v>0</v>
      </c>
      <c r="AK39" s="57">
        <f t="shared" si="27"/>
        <v>0</v>
      </c>
      <c r="AL39" s="55">
        <v>0</v>
      </c>
      <c r="AM39" s="55">
        <v>0</v>
      </c>
      <c r="AN39" s="55">
        <v>0</v>
      </c>
      <c r="AO39" s="57">
        <f t="shared" si="28"/>
        <v>0</v>
      </c>
      <c r="AP39" s="55">
        <v>0</v>
      </c>
      <c r="AQ39" s="55">
        <v>0</v>
      </c>
      <c r="AR39" s="55">
        <v>0</v>
      </c>
      <c r="AS39" s="57">
        <f t="shared" si="29"/>
        <v>0</v>
      </c>
      <c r="AT39" s="55">
        <v>0</v>
      </c>
      <c r="AU39" s="55">
        <v>0</v>
      </c>
      <c r="AV39" s="55">
        <v>0</v>
      </c>
    </row>
    <row r="40" spans="1:50" s="9" customFormat="1" ht="35.25" customHeight="1" x14ac:dyDescent="0.25">
      <c r="A40" s="34" t="s">
        <v>80</v>
      </c>
      <c r="B40" s="69" t="s">
        <v>90</v>
      </c>
      <c r="C40" s="69"/>
      <c r="D40" s="69"/>
      <c r="E40" s="38">
        <f>SUM(E41:E43)</f>
        <v>23965.7</v>
      </c>
      <c r="F40" s="38">
        <f>SUM(F60:F61)</f>
        <v>0</v>
      </c>
      <c r="G40" s="38">
        <f>SUM(G41:G43)</f>
        <v>23965.7</v>
      </c>
      <c r="H40" s="38">
        <f>SUM(H60:H61)</f>
        <v>0</v>
      </c>
      <c r="I40" s="38">
        <f>SUM(I41:I43)</f>
        <v>7454</v>
      </c>
      <c r="J40" s="38">
        <f>SUM(J60:J61)</f>
        <v>0</v>
      </c>
      <c r="K40" s="38">
        <f>SUM(K41:K43)</f>
        <v>7454</v>
      </c>
      <c r="L40" s="38">
        <f t="shared" ref="L40:AA40" si="36">SUM(L60:L61)</f>
        <v>0</v>
      </c>
      <c r="M40" s="38">
        <f>M41+M42+M43</f>
        <v>8353.4000000000015</v>
      </c>
      <c r="N40" s="38">
        <f t="shared" si="36"/>
        <v>0</v>
      </c>
      <c r="O40" s="38">
        <f>O41+O42+O43</f>
        <v>8353.4000000000015</v>
      </c>
      <c r="P40" s="38">
        <f t="shared" si="36"/>
        <v>0</v>
      </c>
      <c r="Q40" s="38">
        <f t="shared" ref="Q40:R40" si="37">SUM(Q41:Q43)</f>
        <v>8158.3</v>
      </c>
      <c r="R40" s="38">
        <f t="shared" si="37"/>
        <v>0</v>
      </c>
      <c r="S40" s="38">
        <f>SUM(S41:S43)</f>
        <v>8158.3</v>
      </c>
      <c r="T40" s="38">
        <f t="shared" si="36"/>
        <v>0</v>
      </c>
      <c r="U40" s="38">
        <f t="shared" si="36"/>
        <v>0</v>
      </c>
      <c r="V40" s="38">
        <f t="shared" si="36"/>
        <v>0</v>
      </c>
      <c r="W40" s="38">
        <f t="shared" si="36"/>
        <v>0</v>
      </c>
      <c r="X40" s="38">
        <f t="shared" si="36"/>
        <v>0</v>
      </c>
      <c r="Y40" s="38">
        <f t="shared" si="36"/>
        <v>0</v>
      </c>
      <c r="Z40" s="38">
        <f t="shared" si="36"/>
        <v>0</v>
      </c>
      <c r="AA40" s="38">
        <f t="shared" si="36"/>
        <v>0</v>
      </c>
      <c r="AB40" s="43">
        <v>0</v>
      </c>
      <c r="AC40" s="20">
        <f t="shared" si="25"/>
        <v>0</v>
      </c>
      <c r="AD40" s="43">
        <v>0</v>
      </c>
      <c r="AE40" s="43">
        <v>0</v>
      </c>
      <c r="AF40" s="43">
        <v>0</v>
      </c>
      <c r="AG40" s="20">
        <f t="shared" si="26"/>
        <v>0</v>
      </c>
      <c r="AH40" s="43">
        <v>0</v>
      </c>
      <c r="AI40" s="43">
        <v>0</v>
      </c>
      <c r="AJ40" s="43">
        <v>0</v>
      </c>
      <c r="AK40" s="20">
        <f t="shared" si="27"/>
        <v>0</v>
      </c>
      <c r="AL40" s="43">
        <v>0</v>
      </c>
      <c r="AM40" s="43">
        <v>0</v>
      </c>
      <c r="AN40" s="43">
        <v>0</v>
      </c>
      <c r="AO40" s="20">
        <f t="shared" si="28"/>
        <v>0</v>
      </c>
      <c r="AP40" s="43">
        <v>0</v>
      </c>
      <c r="AQ40" s="43">
        <v>0</v>
      </c>
      <c r="AR40" s="43">
        <v>0</v>
      </c>
      <c r="AS40" s="20">
        <f t="shared" si="29"/>
        <v>0</v>
      </c>
      <c r="AT40" s="43">
        <v>0</v>
      </c>
      <c r="AU40" s="43">
        <v>0</v>
      </c>
      <c r="AV40" s="43">
        <v>0</v>
      </c>
      <c r="AW40" s="1"/>
      <c r="AX40" s="1"/>
    </row>
    <row r="41" spans="1:50" ht="47.25" customHeight="1" x14ac:dyDescent="0.25">
      <c r="A41" s="10" t="s">
        <v>81</v>
      </c>
      <c r="B41" s="18" t="s">
        <v>104</v>
      </c>
      <c r="C41" s="17" t="s">
        <v>19</v>
      </c>
      <c r="D41" s="17" t="s">
        <v>50</v>
      </c>
      <c r="E41" s="40">
        <f t="shared" ref="E41:H43" si="38">I41+M41+Q41+U41+Y41+AC41+AG41+AK41+AO41+AS41</f>
        <v>5572.9</v>
      </c>
      <c r="F41" s="40">
        <f t="shared" si="38"/>
        <v>0</v>
      </c>
      <c r="G41" s="40">
        <f t="shared" si="38"/>
        <v>5572.9</v>
      </c>
      <c r="H41" s="40">
        <f t="shared" si="38"/>
        <v>0</v>
      </c>
      <c r="I41" s="39">
        <f>K41</f>
        <v>1702.9</v>
      </c>
      <c r="J41" s="40">
        <v>0</v>
      </c>
      <c r="K41" s="40">
        <v>1702.9</v>
      </c>
      <c r="L41" s="40">
        <v>0</v>
      </c>
      <c r="M41" s="39">
        <f>O41</f>
        <v>1769.6000000000001</v>
      </c>
      <c r="N41" s="40">
        <v>0</v>
      </c>
      <c r="O41" s="40">
        <f>1873.7-104.1</f>
        <v>1769.6000000000001</v>
      </c>
      <c r="P41" s="40">
        <v>0</v>
      </c>
      <c r="Q41" s="39">
        <f>S41</f>
        <v>2100.4</v>
      </c>
      <c r="R41" s="40">
        <v>0</v>
      </c>
      <c r="S41" s="40">
        <v>2100.4</v>
      </c>
      <c r="T41" s="40">
        <v>0</v>
      </c>
      <c r="U41" s="39">
        <f>W41</f>
        <v>0</v>
      </c>
      <c r="V41" s="40">
        <v>0</v>
      </c>
      <c r="W41" s="40">
        <v>0</v>
      </c>
      <c r="X41" s="40">
        <v>0</v>
      </c>
      <c r="Y41" s="39">
        <f>AA41</f>
        <v>0</v>
      </c>
      <c r="Z41" s="40">
        <v>0</v>
      </c>
      <c r="AA41" s="40">
        <v>0</v>
      </c>
      <c r="AB41" s="43">
        <v>0</v>
      </c>
      <c r="AC41" s="20">
        <f t="shared" si="25"/>
        <v>0</v>
      </c>
      <c r="AD41" s="43">
        <v>0</v>
      </c>
      <c r="AE41" s="43">
        <v>0</v>
      </c>
      <c r="AF41" s="43">
        <v>0</v>
      </c>
      <c r="AG41" s="20">
        <f t="shared" si="26"/>
        <v>0</v>
      </c>
      <c r="AH41" s="43">
        <v>0</v>
      </c>
      <c r="AI41" s="43">
        <v>0</v>
      </c>
      <c r="AJ41" s="43">
        <v>0</v>
      </c>
      <c r="AK41" s="20">
        <f t="shared" si="27"/>
        <v>0</v>
      </c>
      <c r="AL41" s="43">
        <v>0</v>
      </c>
      <c r="AM41" s="43">
        <v>0</v>
      </c>
      <c r="AN41" s="43">
        <v>0</v>
      </c>
      <c r="AO41" s="20">
        <f t="shared" si="28"/>
        <v>0</v>
      </c>
      <c r="AP41" s="43">
        <v>0</v>
      </c>
      <c r="AQ41" s="43">
        <v>0</v>
      </c>
      <c r="AR41" s="43">
        <v>0</v>
      </c>
      <c r="AS41" s="20">
        <f t="shared" si="29"/>
        <v>0</v>
      </c>
      <c r="AT41" s="43">
        <v>0</v>
      </c>
      <c r="AU41" s="43">
        <v>0</v>
      </c>
      <c r="AV41" s="43">
        <v>0</v>
      </c>
    </row>
    <row r="42" spans="1:50" ht="47.25" customHeight="1" x14ac:dyDescent="0.25">
      <c r="A42" s="10" t="s">
        <v>82</v>
      </c>
      <c r="B42" s="18" t="s">
        <v>74</v>
      </c>
      <c r="C42" s="17" t="s">
        <v>19</v>
      </c>
      <c r="D42" s="17" t="s">
        <v>91</v>
      </c>
      <c r="E42" s="40">
        <f t="shared" si="38"/>
        <v>6031.6</v>
      </c>
      <c r="F42" s="40">
        <f t="shared" si="38"/>
        <v>0</v>
      </c>
      <c r="G42" s="40">
        <f t="shared" si="38"/>
        <v>6031.6</v>
      </c>
      <c r="H42" s="40">
        <f t="shared" si="38"/>
        <v>0</v>
      </c>
      <c r="I42" s="39">
        <f>K42</f>
        <v>1972.9</v>
      </c>
      <c r="J42" s="40">
        <v>0</v>
      </c>
      <c r="K42" s="40">
        <v>1972.9</v>
      </c>
      <c r="L42" s="40">
        <v>0</v>
      </c>
      <c r="M42" s="39">
        <f>O42</f>
        <v>2090.5</v>
      </c>
      <c r="N42" s="40">
        <v>0</v>
      </c>
      <c r="O42" s="40">
        <v>2090.5</v>
      </c>
      <c r="P42" s="40">
        <v>0</v>
      </c>
      <c r="Q42" s="39">
        <f>S42</f>
        <v>1968.2</v>
      </c>
      <c r="R42" s="40">
        <v>0</v>
      </c>
      <c r="S42" s="40">
        <v>1968.2</v>
      </c>
      <c r="T42" s="40">
        <v>0</v>
      </c>
      <c r="U42" s="39">
        <f>W42</f>
        <v>0</v>
      </c>
      <c r="V42" s="40">
        <v>0</v>
      </c>
      <c r="W42" s="40">
        <v>0</v>
      </c>
      <c r="X42" s="40">
        <v>0</v>
      </c>
      <c r="Y42" s="39">
        <f>AA42</f>
        <v>0</v>
      </c>
      <c r="Z42" s="40">
        <v>0</v>
      </c>
      <c r="AA42" s="40">
        <v>0</v>
      </c>
      <c r="AB42" s="43">
        <v>0</v>
      </c>
      <c r="AC42" s="20">
        <f t="shared" si="25"/>
        <v>0</v>
      </c>
      <c r="AD42" s="43">
        <v>0</v>
      </c>
      <c r="AE42" s="43">
        <v>0</v>
      </c>
      <c r="AF42" s="43">
        <v>0</v>
      </c>
      <c r="AG42" s="20">
        <f t="shared" si="26"/>
        <v>0</v>
      </c>
      <c r="AH42" s="43">
        <v>0</v>
      </c>
      <c r="AI42" s="43">
        <v>0</v>
      </c>
      <c r="AJ42" s="43">
        <v>0</v>
      </c>
      <c r="AK42" s="20">
        <f t="shared" si="27"/>
        <v>0</v>
      </c>
      <c r="AL42" s="43">
        <v>0</v>
      </c>
      <c r="AM42" s="43">
        <v>0</v>
      </c>
      <c r="AN42" s="43">
        <v>0</v>
      </c>
      <c r="AO42" s="20">
        <f t="shared" si="28"/>
        <v>0</v>
      </c>
      <c r="AP42" s="43">
        <v>0</v>
      </c>
      <c r="AQ42" s="43">
        <v>0</v>
      </c>
      <c r="AR42" s="43">
        <v>0</v>
      </c>
      <c r="AS42" s="20">
        <f t="shared" si="29"/>
        <v>0</v>
      </c>
      <c r="AT42" s="43">
        <v>0</v>
      </c>
      <c r="AU42" s="43">
        <v>0</v>
      </c>
      <c r="AV42" s="43">
        <v>0</v>
      </c>
    </row>
    <row r="43" spans="1:50" ht="45.75" customHeight="1" x14ac:dyDescent="0.25">
      <c r="A43" s="10" t="s">
        <v>83</v>
      </c>
      <c r="B43" s="18" t="s">
        <v>112</v>
      </c>
      <c r="C43" s="17" t="s">
        <v>19</v>
      </c>
      <c r="D43" s="17" t="s">
        <v>50</v>
      </c>
      <c r="E43" s="40">
        <f>I43+M43+Q43+U43+Y43+AC43+AG43+AK43+AO43+AS43</f>
        <v>12361.2</v>
      </c>
      <c r="F43" s="40">
        <f t="shared" si="38"/>
        <v>0</v>
      </c>
      <c r="G43" s="40">
        <f t="shared" si="38"/>
        <v>12361.2</v>
      </c>
      <c r="H43" s="40">
        <f t="shared" si="38"/>
        <v>0</v>
      </c>
      <c r="I43" s="39">
        <v>3778.2</v>
      </c>
      <c r="J43" s="40">
        <v>0</v>
      </c>
      <c r="K43" s="40">
        <v>3778.2</v>
      </c>
      <c r="L43" s="40">
        <v>0</v>
      </c>
      <c r="M43" s="39">
        <f>O43</f>
        <v>4493.3</v>
      </c>
      <c r="N43" s="40">
        <v>0</v>
      </c>
      <c r="O43" s="40">
        <f>4748.7-255.4</f>
        <v>4493.3</v>
      </c>
      <c r="P43" s="40">
        <v>0</v>
      </c>
      <c r="Q43" s="39">
        <f>S43</f>
        <v>4089.7</v>
      </c>
      <c r="R43" s="40">
        <v>0</v>
      </c>
      <c r="S43" s="40">
        <v>4089.7</v>
      </c>
      <c r="T43" s="40">
        <v>0</v>
      </c>
      <c r="U43" s="39">
        <f>W43</f>
        <v>0</v>
      </c>
      <c r="V43" s="40">
        <v>0</v>
      </c>
      <c r="W43" s="40">
        <v>0</v>
      </c>
      <c r="X43" s="40">
        <v>0</v>
      </c>
      <c r="Y43" s="39">
        <f>AA43</f>
        <v>0</v>
      </c>
      <c r="Z43" s="40">
        <v>0</v>
      </c>
      <c r="AA43" s="40">
        <v>0</v>
      </c>
      <c r="AB43" s="43">
        <v>0</v>
      </c>
      <c r="AC43" s="20">
        <f t="shared" si="25"/>
        <v>0</v>
      </c>
      <c r="AD43" s="43">
        <v>0</v>
      </c>
      <c r="AE43" s="43">
        <v>0</v>
      </c>
      <c r="AF43" s="43">
        <v>0</v>
      </c>
      <c r="AG43" s="20">
        <f t="shared" si="26"/>
        <v>0</v>
      </c>
      <c r="AH43" s="43">
        <v>0</v>
      </c>
      <c r="AI43" s="43">
        <v>0</v>
      </c>
      <c r="AJ43" s="43">
        <v>0</v>
      </c>
      <c r="AK43" s="20">
        <f t="shared" si="27"/>
        <v>0</v>
      </c>
      <c r="AL43" s="43">
        <v>0</v>
      </c>
      <c r="AM43" s="43">
        <v>0</v>
      </c>
      <c r="AN43" s="43">
        <v>0</v>
      </c>
      <c r="AO43" s="20">
        <f t="shared" si="28"/>
        <v>0</v>
      </c>
      <c r="AP43" s="43">
        <v>0</v>
      </c>
      <c r="AQ43" s="43">
        <v>0</v>
      </c>
      <c r="AR43" s="43">
        <v>0</v>
      </c>
      <c r="AS43" s="20">
        <f t="shared" si="29"/>
        <v>0</v>
      </c>
      <c r="AT43" s="43">
        <v>0</v>
      </c>
      <c r="AU43" s="43">
        <v>0</v>
      </c>
      <c r="AV43" s="43">
        <v>0</v>
      </c>
    </row>
    <row r="44" spans="1:50" s="9" customFormat="1" ht="37.5" customHeight="1" x14ac:dyDescent="0.25">
      <c r="A44" s="34" t="s">
        <v>84</v>
      </c>
      <c r="B44" s="69" t="s">
        <v>85</v>
      </c>
      <c r="C44" s="69"/>
      <c r="D44" s="69"/>
      <c r="E44" s="38">
        <f>E45+E46</f>
        <v>5118.8</v>
      </c>
      <c r="F44" s="38">
        <f>SUM(F64:F65)</f>
        <v>0</v>
      </c>
      <c r="G44" s="38">
        <f>G45+G46</f>
        <v>5118.8</v>
      </c>
      <c r="H44" s="38">
        <f>SUM(H64:H65)</f>
        <v>0</v>
      </c>
      <c r="I44" s="38">
        <f>I45</f>
        <v>3940.8</v>
      </c>
      <c r="J44" s="38">
        <f>SUM(J64:J65)</f>
        <v>0</v>
      </c>
      <c r="K44" s="38">
        <f>K45</f>
        <v>3940.8</v>
      </c>
      <c r="L44" s="38">
        <f t="shared" ref="L44:AA44" si="39">SUM(L64:L65)</f>
        <v>0</v>
      </c>
      <c r="M44" s="38">
        <f t="shared" si="39"/>
        <v>0</v>
      </c>
      <c r="N44" s="38">
        <f t="shared" si="39"/>
        <v>0</v>
      </c>
      <c r="O44" s="38">
        <f t="shared" si="39"/>
        <v>0</v>
      </c>
      <c r="P44" s="38">
        <f t="shared" si="39"/>
        <v>0</v>
      </c>
      <c r="Q44" s="38">
        <f t="shared" ref="Q44:R44" si="40">Q45+Q46</f>
        <v>1178</v>
      </c>
      <c r="R44" s="38">
        <f t="shared" si="40"/>
        <v>0</v>
      </c>
      <c r="S44" s="38">
        <f>S45+S46</f>
        <v>1178</v>
      </c>
      <c r="T44" s="38">
        <f t="shared" si="39"/>
        <v>0</v>
      </c>
      <c r="U44" s="38">
        <f t="shared" si="39"/>
        <v>0</v>
      </c>
      <c r="V44" s="38">
        <f t="shared" si="39"/>
        <v>0</v>
      </c>
      <c r="W44" s="38">
        <f t="shared" si="39"/>
        <v>0</v>
      </c>
      <c r="X44" s="38">
        <f t="shared" si="39"/>
        <v>0</v>
      </c>
      <c r="Y44" s="38">
        <f t="shared" si="39"/>
        <v>0</v>
      </c>
      <c r="Z44" s="38">
        <f t="shared" si="39"/>
        <v>0</v>
      </c>
      <c r="AA44" s="38">
        <f t="shared" si="39"/>
        <v>0</v>
      </c>
      <c r="AB44" s="43">
        <v>0</v>
      </c>
      <c r="AC44" s="20">
        <f t="shared" si="25"/>
        <v>0</v>
      </c>
      <c r="AD44" s="43">
        <v>0</v>
      </c>
      <c r="AE44" s="43">
        <v>0</v>
      </c>
      <c r="AF44" s="43">
        <v>0</v>
      </c>
      <c r="AG44" s="20">
        <f t="shared" si="26"/>
        <v>0</v>
      </c>
      <c r="AH44" s="43">
        <v>0</v>
      </c>
      <c r="AI44" s="43">
        <v>0</v>
      </c>
      <c r="AJ44" s="43">
        <v>0</v>
      </c>
      <c r="AK44" s="20">
        <f t="shared" si="27"/>
        <v>0</v>
      </c>
      <c r="AL44" s="43">
        <v>0</v>
      </c>
      <c r="AM44" s="43">
        <v>0</v>
      </c>
      <c r="AN44" s="43">
        <v>0</v>
      </c>
      <c r="AO44" s="20">
        <f t="shared" si="28"/>
        <v>0</v>
      </c>
      <c r="AP44" s="43">
        <v>0</v>
      </c>
      <c r="AQ44" s="43">
        <v>0</v>
      </c>
      <c r="AR44" s="43">
        <v>0</v>
      </c>
      <c r="AS44" s="20">
        <f t="shared" si="29"/>
        <v>0</v>
      </c>
      <c r="AT44" s="43">
        <v>0</v>
      </c>
      <c r="AU44" s="43">
        <v>0</v>
      </c>
      <c r="AV44" s="43">
        <v>0</v>
      </c>
      <c r="AW44" s="1"/>
      <c r="AX44" s="1"/>
    </row>
    <row r="45" spans="1:50" ht="68.25" customHeight="1" x14ac:dyDescent="0.25">
      <c r="A45" s="10" t="s">
        <v>87</v>
      </c>
      <c r="B45" s="18" t="s">
        <v>86</v>
      </c>
      <c r="C45" s="17" t="s">
        <v>19</v>
      </c>
      <c r="D45" s="17" t="s">
        <v>91</v>
      </c>
      <c r="E45" s="40">
        <f>I45+M45+Q45+U45+Y45+AC45+AG45+AK45+AO45+AS45</f>
        <v>4424.8</v>
      </c>
      <c r="F45" s="40">
        <f>J45+N45+R45+V45+Z45+AD45+AH45+AL45+AP45+AT45</f>
        <v>0</v>
      </c>
      <c r="G45" s="40">
        <f>K45+O45+S45+W45+AA45+AE45+AI45+AM45+AQ45+AU45</f>
        <v>4424.8</v>
      </c>
      <c r="H45" s="40">
        <f>L45+P45+T45+X45+AB45+AF45+AJ45+AN45+AR45+AV45</f>
        <v>0</v>
      </c>
      <c r="I45" s="39">
        <f>K45</f>
        <v>3940.8</v>
      </c>
      <c r="J45" s="40">
        <v>0</v>
      </c>
      <c r="K45" s="40">
        <v>3940.8</v>
      </c>
      <c r="L45" s="40">
        <v>0</v>
      </c>
      <c r="M45" s="39">
        <f>O45</f>
        <v>0</v>
      </c>
      <c r="N45" s="40">
        <v>0</v>
      </c>
      <c r="O45" s="40">
        <v>0</v>
      </c>
      <c r="P45" s="40">
        <v>0</v>
      </c>
      <c r="Q45" s="39">
        <f>S45</f>
        <v>484</v>
      </c>
      <c r="R45" s="40">
        <v>0</v>
      </c>
      <c r="S45" s="40">
        <v>484</v>
      </c>
      <c r="T45" s="40">
        <v>0</v>
      </c>
      <c r="U45" s="39">
        <f>W45</f>
        <v>0</v>
      </c>
      <c r="V45" s="40">
        <v>0</v>
      </c>
      <c r="W45" s="40">
        <v>0</v>
      </c>
      <c r="X45" s="40">
        <v>0</v>
      </c>
      <c r="Y45" s="39">
        <f>AA45</f>
        <v>0</v>
      </c>
      <c r="Z45" s="40">
        <v>0</v>
      </c>
      <c r="AA45" s="40">
        <v>0</v>
      </c>
      <c r="AB45" s="43">
        <v>0</v>
      </c>
      <c r="AC45" s="20">
        <f t="shared" si="25"/>
        <v>0</v>
      </c>
      <c r="AD45" s="43">
        <v>0</v>
      </c>
      <c r="AE45" s="43">
        <v>0</v>
      </c>
      <c r="AF45" s="43">
        <v>0</v>
      </c>
      <c r="AG45" s="20">
        <f t="shared" si="26"/>
        <v>0</v>
      </c>
      <c r="AH45" s="43">
        <v>0</v>
      </c>
      <c r="AI45" s="43">
        <v>0</v>
      </c>
      <c r="AJ45" s="43">
        <v>0</v>
      </c>
      <c r="AK45" s="20">
        <f t="shared" si="27"/>
        <v>0</v>
      </c>
      <c r="AL45" s="43">
        <v>0</v>
      </c>
      <c r="AM45" s="43">
        <v>0</v>
      </c>
      <c r="AN45" s="43">
        <v>0</v>
      </c>
      <c r="AO45" s="20">
        <f t="shared" si="28"/>
        <v>0</v>
      </c>
      <c r="AP45" s="43">
        <v>0</v>
      </c>
      <c r="AQ45" s="43">
        <v>0</v>
      </c>
      <c r="AR45" s="43">
        <v>0</v>
      </c>
      <c r="AS45" s="20">
        <f t="shared" si="29"/>
        <v>0</v>
      </c>
      <c r="AT45" s="43">
        <v>0</v>
      </c>
      <c r="AU45" s="43">
        <v>0</v>
      </c>
      <c r="AV45" s="43">
        <v>0</v>
      </c>
    </row>
    <row r="46" spans="1:50" ht="95.25" customHeight="1" x14ac:dyDescent="0.25">
      <c r="A46" s="2" t="s">
        <v>120</v>
      </c>
      <c r="B46" s="48" t="s">
        <v>121</v>
      </c>
      <c r="C46" s="17" t="s">
        <v>19</v>
      </c>
      <c r="D46" s="17" t="s">
        <v>91</v>
      </c>
      <c r="E46" s="40">
        <f>Q46</f>
        <v>694</v>
      </c>
      <c r="F46" s="40">
        <v>0</v>
      </c>
      <c r="G46" s="40">
        <f>Q46</f>
        <v>694</v>
      </c>
      <c r="H46" s="40">
        <v>0</v>
      </c>
      <c r="I46" s="49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50">
        <v>0</v>
      </c>
      <c r="Q46" s="40">
        <f>S46</f>
        <v>694</v>
      </c>
      <c r="R46" s="40">
        <v>0</v>
      </c>
      <c r="S46" s="40">
        <v>694</v>
      </c>
      <c r="T46" s="50">
        <v>0</v>
      </c>
      <c r="U46" s="40">
        <v>0</v>
      </c>
      <c r="V46" s="40">
        <v>0</v>
      </c>
      <c r="W46" s="40">
        <v>0</v>
      </c>
      <c r="X46" s="50">
        <v>0</v>
      </c>
      <c r="Y46" s="40">
        <v>0</v>
      </c>
      <c r="Z46" s="40">
        <v>0</v>
      </c>
      <c r="AA46" s="40">
        <v>0</v>
      </c>
      <c r="AB46" s="43">
        <v>0</v>
      </c>
      <c r="AC46" s="20">
        <f t="shared" ref="AC46" si="41">AE46</f>
        <v>0</v>
      </c>
      <c r="AD46" s="43">
        <v>0</v>
      </c>
      <c r="AE46" s="43">
        <v>0</v>
      </c>
      <c r="AF46" s="43">
        <v>0</v>
      </c>
      <c r="AG46" s="20">
        <f t="shared" ref="AG46" si="42">AI46</f>
        <v>0</v>
      </c>
      <c r="AH46" s="43">
        <v>0</v>
      </c>
      <c r="AI46" s="43">
        <v>0</v>
      </c>
      <c r="AJ46" s="43">
        <v>0</v>
      </c>
      <c r="AK46" s="20">
        <f t="shared" ref="AK46" si="43">AM46</f>
        <v>0</v>
      </c>
      <c r="AL46" s="43">
        <v>0</v>
      </c>
      <c r="AM46" s="43">
        <v>0</v>
      </c>
      <c r="AN46" s="43">
        <v>0</v>
      </c>
      <c r="AO46" s="20">
        <f t="shared" ref="AO46" si="44">AQ46</f>
        <v>0</v>
      </c>
      <c r="AP46" s="43">
        <v>0</v>
      </c>
      <c r="AQ46" s="43">
        <v>0</v>
      </c>
      <c r="AR46" s="43">
        <v>0</v>
      </c>
      <c r="AS46" s="20">
        <f t="shared" ref="AS46" si="45">AU46</f>
        <v>0</v>
      </c>
      <c r="AT46" s="43">
        <v>0</v>
      </c>
      <c r="AU46" s="43">
        <v>0</v>
      </c>
      <c r="AV46" s="43">
        <v>0</v>
      </c>
    </row>
    <row r="47" spans="1:50" x14ac:dyDescent="0.25">
      <c r="AB47" s="43">
        <v>0</v>
      </c>
    </row>
  </sheetData>
  <dataConsolidate/>
  <mergeCells count="45">
    <mergeCell ref="B40:D40"/>
    <mergeCell ref="B44:D44"/>
    <mergeCell ref="B37:D37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</mergeCells>
  <printOptions horizontalCentered="1"/>
  <pageMargins left="0" right="0" top="0.19685039370078741" bottom="0.19685039370078741" header="0.31496062992125984" footer="0.31496062992125984"/>
  <pageSetup paperSize="9" scale="19" orientation="landscape" r:id="rId1"/>
  <headerFooter>
    <oddFooter>Страница  &amp;P из &amp;N</oddFooter>
  </headerFooter>
  <rowBreaks count="1" manualBreakCount="1">
    <brk id="36" max="47" man="1"/>
  </rowBreaks>
  <colBreaks count="2" manualBreakCount="2">
    <brk id="16" max="42" man="1"/>
    <brk id="3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2023-05-05T06:10:46Z</cp:lastPrinted>
  <dcterms:created xsi:type="dcterms:W3CDTF">2019-10-14T07:16:42Z</dcterms:created>
  <dcterms:modified xsi:type="dcterms:W3CDTF">2023-10-25T08:49:17Z</dcterms:modified>
</cp:coreProperties>
</file>